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pde/Documents/Pastured Livestock Research/Project communications/"/>
    </mc:Choice>
  </mc:AlternateContent>
  <xr:revisionPtr revIDLastSave="0" documentId="13_ncr:1_{1DAE672E-5839-FA42-98E1-202642B2728E}" xr6:coauthVersionLast="45" xr6:coauthVersionMax="45" xr10:uidLastSave="{00000000-0000-0000-0000-000000000000}"/>
  <bookViews>
    <workbookView xWindow="860" yWindow="460" windowWidth="27460" windowHeight="16160" xr2:uid="{00000000-000D-0000-FFFF-FFFF00000000}"/>
  </bookViews>
  <sheets>
    <sheet name="1. INSTRUCTIONS" sheetId="11" r:id="rId1"/>
    <sheet name="2. FARM INFORMATION" sheetId="12" r:id="rId2"/>
    <sheet name="3. BEEF" sheetId="1" r:id="rId3"/>
    <sheet name="4. SHEEP" sheetId="6" r:id="rId4"/>
    <sheet name="5. PIGS" sheetId="4" r:id="rId5"/>
    <sheet name="6. BROILERS" sheetId="5" r:id="rId6"/>
    <sheet name="7. TURKEYS" sheetId="10" r:id="rId7"/>
    <sheet name="8. CONSTANTS"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0" l="1"/>
  <c r="H5" i="5"/>
  <c r="H6" i="4"/>
  <c r="K10" i="6"/>
  <c r="J10" i="6"/>
  <c r="K8" i="6"/>
  <c r="J8" i="6"/>
  <c r="I10" i="6"/>
  <c r="I8" i="6"/>
  <c r="I7" i="6"/>
  <c r="H6" i="6"/>
  <c r="K10" i="1"/>
  <c r="J10" i="1"/>
  <c r="I10" i="1"/>
  <c r="K8" i="1"/>
  <c r="J8" i="1"/>
  <c r="I8" i="1"/>
  <c r="H6" i="1"/>
  <c r="H4" i="4" l="1"/>
  <c r="H5" i="4" s="1"/>
  <c r="C40" i="10" l="1"/>
  <c r="G39" i="10"/>
  <c r="G38" i="10"/>
  <c r="G37" i="10"/>
  <c r="G36" i="10"/>
  <c r="G35" i="10"/>
  <c r="G34" i="10"/>
  <c r="G33" i="10"/>
  <c r="H4" i="10"/>
  <c r="H7" i="10" s="1"/>
  <c r="H4" i="5"/>
  <c r="H6" i="5" s="1"/>
  <c r="C40" i="5"/>
  <c r="G39" i="5"/>
  <c r="G38" i="5"/>
  <c r="G37" i="5"/>
  <c r="G36" i="5"/>
  <c r="G35" i="5"/>
  <c r="G34" i="5"/>
  <c r="G33" i="5"/>
  <c r="C53" i="4"/>
  <c r="G52" i="4"/>
  <c r="G51" i="4"/>
  <c r="G50" i="4"/>
  <c r="G49" i="4"/>
  <c r="G48" i="4"/>
  <c r="G47" i="4"/>
  <c r="G46" i="4"/>
  <c r="G45" i="4"/>
  <c r="C56" i="6"/>
  <c r="G55" i="6"/>
  <c r="G54" i="6"/>
  <c r="G53" i="6"/>
  <c r="G52" i="6"/>
  <c r="G51" i="6"/>
  <c r="G50" i="6"/>
  <c r="G49" i="6"/>
  <c r="G48" i="6"/>
  <c r="G47" i="6"/>
  <c r="G46" i="6"/>
  <c r="G44" i="1"/>
  <c r="G45" i="1"/>
  <c r="G46" i="1"/>
  <c r="G47" i="1"/>
  <c r="G48" i="1"/>
  <c r="G49" i="1"/>
  <c r="G50" i="1"/>
  <c r="G51" i="1"/>
  <c r="G52" i="1"/>
  <c r="G53" i="1"/>
  <c r="H8" i="6"/>
  <c r="H10" i="1"/>
  <c r="H7" i="5" l="1"/>
  <c r="H6" i="10"/>
  <c r="H7" i="4" l="1"/>
  <c r="H8" i="4"/>
  <c r="H10" i="6"/>
  <c r="H9" i="6"/>
  <c r="H8" i="1"/>
  <c r="H7" i="6"/>
  <c r="H4" i="6"/>
  <c r="H5" i="6" s="1"/>
  <c r="C54" i="1" l="1"/>
  <c r="H4" i="1"/>
  <c r="H5" i="1" s="1"/>
  <c r="G12" i="9"/>
  <c r="G22" i="9"/>
  <c r="G21" i="9"/>
  <c r="G20" i="9"/>
  <c r="G19" i="9"/>
  <c r="G18" i="9"/>
  <c r="G17" i="9"/>
  <c r="G16" i="9"/>
  <c r="G15" i="9"/>
  <c r="G14" i="9"/>
  <c r="G13" i="9"/>
  <c r="G11" i="9"/>
  <c r="G10" i="9"/>
  <c r="G9" i="9"/>
  <c r="G8" i="9"/>
  <c r="G43" i="4" l="1"/>
  <c r="G43" i="1"/>
  <c r="G54" i="1" s="1"/>
  <c r="G45" i="6"/>
  <c r="G56" i="6" s="1"/>
  <c r="G30" i="5"/>
  <c r="G30" i="10"/>
  <c r="G31" i="5"/>
  <c r="G31" i="10"/>
  <c r="G44" i="4"/>
  <c r="H7" i="1"/>
  <c r="H9" i="1"/>
  <c r="G29" i="10"/>
  <c r="G29" i="5"/>
  <c r="G40" i="5" s="1"/>
  <c r="H8" i="5" s="1"/>
  <c r="G42" i="4"/>
  <c r="G32" i="10"/>
  <c r="G32" i="5"/>
  <c r="G40" i="10" l="1"/>
  <c r="H8" i="10" s="1"/>
  <c r="G53" i="4"/>
  <c r="H9" i="4" s="1"/>
</calcChain>
</file>

<file path=xl/sharedStrings.xml><?xml version="1.0" encoding="utf-8"?>
<sst xmlns="http://schemas.openxmlformats.org/spreadsheetml/2006/main" count="553" uniqueCount="217">
  <si>
    <t>Units</t>
  </si>
  <si>
    <t>Notes and Caveats</t>
  </si>
  <si>
    <t>Your Answer</t>
  </si>
  <si>
    <t>Breed (list primary breed or just say "mixed"?)</t>
  </si>
  <si>
    <t>%</t>
  </si>
  <si>
    <t>text</t>
  </si>
  <si>
    <t># breeding cows</t>
  </si>
  <si>
    <t>#</t>
  </si>
  <si>
    <t># breeding sows</t>
  </si>
  <si>
    <t># chicks purchased</t>
  </si>
  <si>
    <t># breeding sheep</t>
  </si>
  <si>
    <t># bulls</t>
  </si>
  <si>
    <t># breeding boars</t>
  </si>
  <si>
    <t>lbs</t>
  </si>
  <si>
    <t># rams</t>
  </si>
  <si>
    <t># calves born</t>
  </si>
  <si>
    <t># farrowed</t>
  </si>
  <si>
    <t># animals processed</t>
  </si>
  <si>
    <t># lambs born</t>
  </si>
  <si>
    <t># stockers purchased</t>
  </si>
  <si>
    <t># feeders purchased</t>
  </si>
  <si>
    <t>avg live weight of processed broilers, at slaughter</t>
  </si>
  <si>
    <t>avg live weight of processed turkeys, at slaughter</t>
  </si>
  <si>
    <t># sheep stockers purchased</t>
  </si>
  <si>
    <t>avg age of processed broilers, at slaughter</t>
  </si>
  <si>
    <t>months</t>
  </si>
  <si>
    <t>avg age of processed turkeys, at slaughter</t>
  </si>
  <si>
    <t>avg age of purchased sheep stockers, at time of purchase</t>
  </si>
  <si>
    <t># stockers sold</t>
  </si>
  <si>
    <t># feeders sold</t>
  </si>
  <si>
    <t># sheep stockers sold</t>
  </si>
  <si>
    <t>average carcass weight, for broilers processed as whole birds</t>
  </si>
  <si>
    <t>average carcass weight, for turkeys processed as whole birds</t>
  </si>
  <si>
    <t>avg age of sheep stockers, at time of sale</t>
  </si>
  <si>
    <t>average meat yield, for broilers processed as fully cut birds</t>
  </si>
  <si>
    <t>average meat yield, for turkeys processed as fully cut birds</t>
  </si>
  <si>
    <t>avg live weight of processed animals, at slaughter</t>
  </si>
  <si>
    <t>total number broilers processed as fully cut birds</t>
  </si>
  <si>
    <t>total number turkeys processed as fully cut birds</t>
  </si>
  <si>
    <t>avg age of processed animals, at slaughter</t>
  </si>
  <si>
    <t>Name of 1st Processor</t>
  </si>
  <si>
    <t>acres of pasture used by broiler flock</t>
  </si>
  <si>
    <t>acres</t>
  </si>
  <si>
    <t>acres of pasture used by turkey flock</t>
  </si>
  <si>
    <t>total hanging weight, processed animals (processor 1)</t>
  </si>
  <si>
    <t>how many pasture acres used by broilers were used by other animal groups?</t>
  </si>
  <si>
    <t>total meat yield, processed animals (processor 1)</t>
  </si>
  <si>
    <t>which animal groups also used this pasture?</t>
  </si>
  <si>
    <t>Name of 2nd Processor</t>
  </si>
  <si>
    <t>total meat yield, processed pigs (processor 1)</t>
  </si>
  <si>
    <t>tons</t>
  </si>
  <si>
    <t>total hanging weight, processed animals (processor 2)</t>
  </si>
  <si>
    <t>beddding</t>
  </si>
  <si>
    <t>total meat yield, processed animals (processor 2)</t>
  </si>
  <si>
    <t>bedding type</t>
  </si>
  <si>
    <t>total hanging weight, processed animals (ALL processors)</t>
  </si>
  <si>
    <t>total meat yield, processed animals (ALL processors 2)</t>
  </si>
  <si>
    <t>total meat yield, processed pigs (processor 2)</t>
  </si>
  <si>
    <t>acres grazed by beef herd</t>
  </si>
  <si>
    <t>total meat yield, processed pigs (ALL processors)</t>
  </si>
  <si>
    <t>acres grazed by sheep</t>
  </si>
  <si>
    <t>dry hay harvested for beef herd, from acres also grazed</t>
  </si>
  <si>
    <t>tons, as fed</t>
  </si>
  <si>
    <t>how many grazed acres used by sheep were used by other animal groups?</t>
  </si>
  <si>
    <t>dry hay harvested for beef herd, from acres not grazed</t>
  </si>
  <si>
    <t>acres of pasture used by pig herd</t>
  </si>
  <si>
    <t>dry hay you harvested for sheep, from acres also grazed</t>
  </si>
  <si>
    <t>dry hay purchased for beef herd, from off-farm sources</t>
  </si>
  <si>
    <t>how many pasture acres used by pigs were used by other animal groups?</t>
  </si>
  <si>
    <t>dry hay you harvested for sheep, from acres not grazed</t>
  </si>
  <si>
    <t>dry hay purchased for sheep, from off-farm sources</t>
  </si>
  <si>
    <t>bedding</t>
  </si>
  <si>
    <t>bedding types</t>
  </si>
  <si>
    <t>acres of woodland used by pig herd</t>
  </si>
  <si>
    <t>Beef Herd Information</t>
  </si>
  <si>
    <t>Beef Processing Information</t>
  </si>
  <si>
    <t>Beef Land Use</t>
  </si>
  <si>
    <t>approximate dry matter content of harvested hay, when it was fed to the animals.</t>
  </si>
  <si>
    <t>approximate dry matter content of purchased hay, when it was fed to the animals.</t>
  </si>
  <si>
    <t>average age of purchased stockers, at time of purchase</t>
  </si>
  <si>
    <t>average age of stockers, at time of sale</t>
  </si>
  <si>
    <t>average live weight of processed animals, at slaughter</t>
  </si>
  <si>
    <t>average age of processed animals, at slaughter</t>
  </si>
  <si>
    <t>total meat yield, processed animals (ALL processors )</t>
  </si>
  <si>
    <t>% of mix by weight</t>
  </si>
  <si>
    <t>grain or feed mixes fed to beef herd (please share feed mix recipe below!)</t>
  </si>
  <si>
    <t>year</t>
  </si>
  <si>
    <t>What year are you entering data for?</t>
  </si>
  <si>
    <t>Product</t>
  </si>
  <si>
    <t>Notes</t>
  </si>
  <si>
    <t>alfalfa hay</t>
  </si>
  <si>
    <t>T per A</t>
  </si>
  <si>
    <t>alfalfa meal</t>
  </si>
  <si>
    <t>barley</t>
  </si>
  <si>
    <t>bu per A</t>
  </si>
  <si>
    <t>canola</t>
  </si>
  <si>
    <t>lbs per A</t>
  </si>
  <si>
    <t>corn grain</t>
  </si>
  <si>
    <t>other hay</t>
  </si>
  <si>
    <t>oats</t>
  </si>
  <si>
    <t>soybean</t>
  </si>
  <si>
    <t>soybean hull</t>
  </si>
  <si>
    <t>soybean meal</t>
  </si>
  <si>
    <t>soybean oil</t>
  </si>
  <si>
    <t>wheat</t>
  </si>
  <si>
    <t>Animal Type</t>
  </si>
  <si>
    <t>LW:HW</t>
  </si>
  <si>
    <t>HW:MW</t>
  </si>
  <si>
    <t>Pigs</t>
  </si>
  <si>
    <t>Beef</t>
  </si>
  <si>
    <t>Sheep</t>
  </si>
  <si>
    <t xml:space="preserve">made from corn grain, source </t>
  </si>
  <si>
    <t>made from whole soybean, source US Soybean Board, 2016.</t>
  </si>
  <si>
    <t>whole or roasted soybeans</t>
  </si>
  <si>
    <t>% Dry Matter</t>
  </si>
  <si>
    <t>Co-Product Factor</t>
  </si>
  <si>
    <t>Yield, NASS 2017</t>
  </si>
  <si>
    <t>Yield Units</t>
  </si>
  <si>
    <t>Conversion to Lbs per A</t>
  </si>
  <si>
    <t>Yield, Lbs per Acre</t>
  </si>
  <si>
    <t>Assume afalfa meal is just dried down and ground up alfalfa hay</t>
  </si>
  <si>
    <t>canola meal</t>
  </si>
  <si>
    <t>distillers dry grain solubles</t>
  </si>
  <si>
    <t>made from canola</t>
  </si>
  <si>
    <t>Adjusted Meat Yield per Ton Hay</t>
  </si>
  <si>
    <t>Adjusted Meat Yield per Acre Perennial Land</t>
  </si>
  <si>
    <t>Adjusted Meat Yield per Acre Cropland</t>
  </si>
  <si>
    <t>made from harvested wheat, source Kansas State University 2012</t>
  </si>
  <si>
    <t>wheat middlings</t>
  </si>
  <si>
    <t>YOUR FARM</t>
  </si>
  <si>
    <t>PASA minimum</t>
  </si>
  <si>
    <t>PASA median</t>
  </si>
  <si>
    <t>PASA max</t>
  </si>
  <si>
    <t>Adjusted Meat Yield per Ton Feed</t>
  </si>
  <si>
    <t>Acres per Ton</t>
  </si>
  <si>
    <t>Total Feed Mix</t>
  </si>
  <si>
    <t>Gross Meat Yield (lbs)</t>
  </si>
  <si>
    <t>Adjusted Meat Yield (lbs)</t>
  </si>
  <si>
    <t>Sheep Flock Information</t>
  </si>
  <si>
    <t>Sheep Processing</t>
  </si>
  <si>
    <t>Sheep Land Use</t>
  </si>
  <si>
    <t>Pig Herd Information</t>
  </si>
  <si>
    <t>Pig Processing</t>
  </si>
  <si>
    <t>Pig Land Use</t>
  </si>
  <si>
    <t>Adjusted Meat Yield per Lb Feed</t>
  </si>
  <si>
    <t>grain or feed mixes fed to sheep herd (please share feed mix recipe below!)</t>
  </si>
  <si>
    <t>grain or feed mixes fed to pig herd (please share feed mix recipe below!)</t>
  </si>
  <si>
    <t>grain or feed mixes fed to broiler flock (please share feed mix recipe below!)</t>
  </si>
  <si>
    <t>Broiler Flock Information</t>
  </si>
  <si>
    <t>Broiler Processing</t>
  </si>
  <si>
    <t>Broiler Land Use</t>
  </si>
  <si>
    <t>Turkey Flock Information</t>
  </si>
  <si>
    <t>Turkey Processing</t>
  </si>
  <si>
    <t>Turkey Land Use</t>
  </si>
  <si>
    <t>how many pasture acres used by turkey were used by other animal groups?</t>
  </si>
  <si>
    <t>grain or feed mixes fed to turkey flock (please share feed mix recipe below!)</t>
  </si>
  <si>
    <t>Turkey mix recipe (choose ingredients from drop down list)</t>
  </si>
  <si>
    <t>Broiler mix recipe (choose ingredients from drop down list)</t>
  </si>
  <si>
    <t>Pig feed mix recipe (choose ingredients from drop down list)</t>
  </si>
  <si>
    <t>Sheep feed mix recipe (choose ingredients from drop down list)</t>
  </si>
  <si>
    <t>Beef feed mix recipe (choose ingredients from drop down list)</t>
  </si>
  <si>
    <t>TURKEY BENCHMARKS</t>
  </si>
  <si>
    <t>PASA Minimum</t>
  </si>
  <si>
    <t>PASA Median</t>
  </si>
  <si>
    <t>PASA Max</t>
  </si>
  <si>
    <t>TURKEY INPUTS</t>
  </si>
  <si>
    <t>BROILERS INPUTS</t>
  </si>
  <si>
    <t>BROILER BENCHMARKS</t>
  </si>
  <si>
    <t>PIG INPUTS</t>
  </si>
  <si>
    <t>PIG BENCHMARKS</t>
  </si>
  <si>
    <t>REQUIRED!</t>
  </si>
  <si>
    <t>average live weight of pruchased feeders, at time of purchase (enter zero if no feeders were purchased)</t>
  </si>
  <si>
    <t>average age of purchased feeders, at time of purchase</t>
  </si>
  <si>
    <t>average live weight of processed pigs, at slaughter</t>
  </si>
  <si>
    <t>average age of processed pigs, at slaughter</t>
  </si>
  <si>
    <t>total hanging weight (processor 1)</t>
  </si>
  <si>
    <t>total hanging weight (processor 2)</t>
  </si>
  <si>
    <t>total hanging weight (ALL processors)</t>
  </si>
  <si>
    <t xml:space="preserve">average age of feeders, at time of sale </t>
  </si>
  <si>
    <t>weeks</t>
  </si>
  <si>
    <t>SHEEP INPUT VALUES</t>
  </si>
  <si>
    <t>SHEEP BENCHMARKS</t>
  </si>
  <si>
    <t>BEEF INPUT VALUES</t>
  </si>
  <si>
    <t>PASA Pastured Livestock Efficiency Benchmarks Worksheet</t>
  </si>
  <si>
    <t xml:space="preserve">1. There are separate tabs for beef, sheep, pigs, broilers, and turkeys, arranged at the bottom of the spreadsheet. You can fill out a tab for each animal group you raise on your farm, or you can just fill out a tab for the animal group your most interested in. </t>
  </si>
  <si>
    <t>3. Other questions are optional. They will provide useful context for your responses, but they are not strictly necessary to estimate your benchmarks.</t>
  </si>
  <si>
    <t>4. For each animal group, enter your responses in the Column labeled "Your Answer" (Column C). The "Units" Column (Column D) specifies the units of measurement you should use for your answer (e.g. lbs., # of animals, months).</t>
  </si>
  <si>
    <t>5. You can enter any notes or further explanations about your response in the "Notes and Caveats" Column (Column E).</t>
  </si>
  <si>
    <t>Notes on Your Feed Mix</t>
  </si>
  <si>
    <t>7. Tab 7 is a table of processing ratios  for different animal groups and yield estimates for common crops in field mixes. These constants feed into your benchmark calculations, so    if you adjust these, your benchmarks won't be comparable to other contributing farms.</t>
  </si>
  <si>
    <r>
      <t xml:space="preserve">8. Once you've entered all of the </t>
    </r>
    <r>
      <rPr>
        <sz val="18"/>
        <color rgb="FFC00000"/>
        <rFont val="Calibri (Body)"/>
      </rPr>
      <t>REQUIRED!</t>
    </r>
    <r>
      <rPr>
        <sz val="18"/>
        <color rgb="FF000000"/>
        <rFont val="Calibri"/>
        <family val="2"/>
        <scheme val="minor"/>
      </rPr>
      <t xml:space="preserve"> inputs for an animal group, you can review your land and feed efficiency benchmarks in the "YOUR FARM" column (column H, cells H4:H10). You can compare your values to the minimum, median, and maximum values for other Pasa Sustainable Agriculture farms in the adjacent cells.</t>
    </r>
  </si>
  <si>
    <t>average live weight of purchased stockers, at time of purchase (if no stockers purchased, enter zero)</t>
  </si>
  <si>
    <t>average live weight of stockers, at time of sale (if no stockers sold, enter zero)</t>
  </si>
  <si>
    <r>
      <t xml:space="preserve">2. Some questions are required, and indicated as such with a </t>
    </r>
    <r>
      <rPr>
        <sz val="18"/>
        <color rgb="FFC00000"/>
        <rFont val="Calibri (Body)"/>
      </rPr>
      <t xml:space="preserve">REQUIRED! </t>
    </r>
    <r>
      <rPr>
        <sz val="18"/>
        <color rgb="FF000000"/>
        <rFont val="Calibri"/>
        <family val="2"/>
        <scheme val="minor"/>
      </rPr>
      <t>printed to the left of the query. It's fine to enter zero, but you'll need to enter a number for the benchmark calculations to make sense.</t>
    </r>
  </si>
  <si>
    <t>avg live weight of purchased sheep stockers, at time of purchase (if no stockers purchased, enter zero)</t>
  </si>
  <si>
    <t>avg live weight of sheep stockers, at time of sale (if no stockers sold, enter zero)</t>
  </si>
  <si>
    <t>Thanks for contributing your farm's responses to this collaborative research project. Please read these instructions and contact research@pasafarming.org or 814-404-5284, 707 with questions.</t>
  </si>
  <si>
    <t>Farm Name</t>
  </si>
  <si>
    <t>Last Name</t>
  </si>
  <si>
    <t>Email</t>
  </si>
  <si>
    <t>Phone Number</t>
  </si>
  <si>
    <t>Farm Address</t>
  </si>
  <si>
    <t>Acres in Livestock Grazing</t>
  </si>
  <si>
    <t>Acres in Agricultural Production</t>
  </si>
  <si>
    <t>Years Farming</t>
  </si>
  <si>
    <t>Years Farming this Farm</t>
  </si>
  <si>
    <t>Aproximate Annual Sales</t>
  </si>
  <si>
    <t>average live weight of feeders, at time of sale (enter zero if no feeders were sold)</t>
  </si>
  <si>
    <t>9. Save your work and send the spreadsheet to research@pasafarming.org. We'd love to add your responses to our benchmark data set and send you updated benchmarks as more farmers contribute data. We will share generalized data for public outreach, but your specific responses will be kept confidential and anoymous. If you'd like to enter more than one year of data, please feel free to download the spreadsheet and work through it again.</t>
  </si>
  <si>
    <t>1.  Start with the  "2. FARM INFORMATION" tab and provide us with some basic background about you and your operation.</t>
  </si>
  <si>
    <t xml:space="preserve"> 6. For animal groups that are fed grain mixes, please estimate the percentage of different ingredients in the mix. You may want to consult your feed supplier for a recipe. It's not necessary to include minerals or supplements, just the main feed crop components.  You can share any notes or further explanation on your feed mix that you'd like to share in the cell marked "notes on feed mix" (cell E56 for beef, sheep, or pigs, and cell E42 for broilers and turkeys).</t>
  </si>
  <si>
    <t>Farm Information</t>
  </si>
  <si>
    <t>Adjusted Meat Yield per Animal Processed</t>
  </si>
  <si>
    <t>Gross Meat Yield per Animal Processed</t>
  </si>
  <si>
    <t>Gross Meat Yield per Acre Perennial Land</t>
  </si>
  <si>
    <t>Gross Meat Yield per Acre Cropland</t>
  </si>
  <si>
    <t>Gross Meat Yield per Lb Feed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</si>
</sst>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9">
    <font>
      <sz val="10"/>
      <color rgb="FF000000"/>
      <name val="Arial"/>
    </font>
    <font>
      <sz val="10"/>
      <name val="Arial"/>
      <family val="2"/>
    </font>
    <font>
      <b/>
      <sz val="10"/>
      <name val="Arial"/>
      <family val="2"/>
    </font>
    <font>
      <b/>
      <sz val="14"/>
      <name val="Calibri"/>
      <family val="2"/>
      <scheme val="minor"/>
    </font>
    <font>
      <sz val="14"/>
      <color rgb="FF000000"/>
      <name val="Calibri"/>
      <family val="2"/>
      <scheme val="minor"/>
    </font>
    <font>
      <sz val="14"/>
      <name val="Calibri"/>
      <family val="2"/>
      <scheme val="minor"/>
    </font>
    <font>
      <b/>
      <sz val="14"/>
      <name val="Arial"/>
      <family val="2"/>
    </font>
    <font>
      <sz val="14"/>
      <color rgb="FF000000"/>
      <name val="Arial"/>
      <family val="2"/>
    </font>
    <font>
      <sz val="14"/>
      <name val="Arial"/>
      <family val="2"/>
    </font>
    <font>
      <b/>
      <sz val="14"/>
      <color theme="1"/>
      <name val="Calibri"/>
      <family val="2"/>
      <scheme val="minor"/>
    </font>
    <font>
      <b/>
      <sz val="14"/>
      <color rgb="FF000000"/>
      <name val="Calibri"/>
      <family val="2"/>
      <scheme val="minor"/>
    </font>
    <font>
      <sz val="10"/>
      <color rgb="FF000000"/>
      <name val="Calibri"/>
      <family val="2"/>
      <scheme val="minor"/>
    </font>
    <font>
      <b/>
      <u/>
      <sz val="14"/>
      <color rgb="FF000000"/>
      <name val="Calibri"/>
      <family val="2"/>
      <scheme val="minor"/>
    </font>
    <font>
      <u/>
      <sz val="14"/>
      <color rgb="FF000000"/>
      <name val="Calibri"/>
      <family val="2"/>
      <scheme val="minor"/>
    </font>
    <font>
      <b/>
      <sz val="14"/>
      <color theme="7" tint="0.59999389629810485"/>
      <name val="Calibri"/>
      <family val="2"/>
      <scheme val="minor"/>
    </font>
    <font>
      <b/>
      <sz val="14"/>
      <color rgb="FF000000"/>
      <name val="Arial"/>
      <family val="2"/>
    </font>
    <font>
      <sz val="10"/>
      <color rgb="FF000000"/>
      <name val="Arial"/>
      <family val="2"/>
    </font>
    <font>
      <sz val="18"/>
      <color rgb="FF000000"/>
      <name val="Calibri"/>
      <family val="2"/>
      <scheme val="minor"/>
    </font>
    <font>
      <sz val="18"/>
      <color rgb="FFC00000"/>
      <name val="Calibri (Body)"/>
    </font>
  </fonts>
  <fills count="8">
    <fill>
      <patternFill patternType="none"/>
    </fill>
    <fill>
      <patternFill patternType="gray125"/>
    </fill>
    <fill>
      <patternFill patternType="solid">
        <fgColor rgb="FFFFFFFF"/>
        <bgColor rgb="FFFFFFFF"/>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rgb="FFB7B7B7"/>
      </patternFill>
    </fill>
    <fill>
      <patternFill patternType="solid">
        <fgColor rgb="FFFF0000"/>
        <bgColor indexed="64"/>
      </patternFill>
    </fill>
    <fill>
      <patternFill patternType="solid">
        <fgColor rgb="FFFF0000"/>
        <bgColor rgb="FF000000"/>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7">
    <xf numFmtId="0" fontId="0" fillId="0" borderId="0" xfId="0" applyFont="1" applyAlignment="1"/>
    <xf numFmtId="0" fontId="2" fillId="0" borderId="0" xfId="0" applyFont="1" applyAlignment="1"/>
    <xf numFmtId="0" fontId="1" fillId="0" borderId="0" xfId="0" applyFont="1" applyAlignment="1"/>
    <xf numFmtId="0" fontId="2" fillId="2" borderId="0" xfId="0" applyFont="1" applyFill="1" applyAlignment="1"/>
    <xf numFmtId="0" fontId="1" fillId="2" borderId="0" xfId="0" applyFont="1" applyFill="1" applyAlignment="1"/>
    <xf numFmtId="0" fontId="0" fillId="0" borderId="0" xfId="0" applyFont="1" applyFill="1" applyAlignment="1"/>
    <xf numFmtId="0" fontId="1" fillId="0" borderId="0" xfId="0" applyFont="1" applyFill="1" applyBorder="1"/>
    <xf numFmtId="0" fontId="0" fillId="0" borderId="0" xfId="0" applyFont="1" applyFill="1" applyBorder="1" applyAlignment="1"/>
    <xf numFmtId="0" fontId="0" fillId="0" borderId="0" xfId="0" applyFont="1" applyBorder="1" applyAlignment="1"/>
    <xf numFmtId="0" fontId="2" fillId="0" borderId="0" xfId="0" applyFont="1" applyFill="1" applyBorder="1" applyAlignment="1"/>
    <xf numFmtId="0" fontId="2" fillId="0" borderId="0" xfId="0" applyFont="1" applyBorder="1" applyAlignment="1"/>
    <xf numFmtId="0" fontId="1" fillId="0" borderId="0" xfId="0" applyFont="1" applyBorder="1" applyAlignment="1"/>
    <xf numFmtId="0" fontId="3" fillId="0" borderId="0" xfId="0" applyFont="1" applyBorder="1" applyAlignment="1"/>
    <xf numFmtId="0" fontId="4" fillId="0" borderId="0" xfId="0" applyFont="1" applyBorder="1" applyAlignment="1"/>
    <xf numFmtId="0" fontId="5" fillId="0" borderId="0" xfId="0" applyFont="1" applyBorder="1" applyAlignment="1"/>
    <xf numFmtId="0" fontId="5" fillId="0" borderId="0" xfId="0" applyFont="1" applyAlignment="1"/>
    <xf numFmtId="0" fontId="4" fillId="0" borderId="0" xfId="0" applyFont="1" applyAlignment="1"/>
    <xf numFmtId="0" fontId="3" fillId="0" borderId="0" xfId="0" applyFont="1" applyAlignment="1"/>
    <xf numFmtId="0" fontId="3" fillId="0" borderId="0" xfId="0" applyFont="1" applyFill="1" applyBorder="1" applyAlignment="1"/>
    <xf numFmtId="0" fontId="5" fillId="0" borderId="0" xfId="0" applyFont="1" applyFill="1" applyBorder="1" applyAlignment="1"/>
    <xf numFmtId="0" fontId="3" fillId="3" borderId="0" xfId="0" applyFont="1" applyFill="1" applyBorder="1" applyAlignment="1"/>
    <xf numFmtId="0" fontId="4" fillId="3" borderId="0" xfId="0" applyFont="1" applyFill="1" applyBorder="1" applyAlignment="1"/>
    <xf numFmtId="0" fontId="4" fillId="3" borderId="0" xfId="0" applyFont="1" applyFill="1" applyAlignment="1"/>
    <xf numFmtId="0" fontId="4" fillId="0" borderId="0" xfId="0" applyFont="1" applyFill="1" applyAlignment="1"/>
    <xf numFmtId="0" fontId="4" fillId="0" borderId="1" xfId="0" applyFont="1" applyFill="1" applyBorder="1" applyAlignment="1"/>
    <xf numFmtId="0" fontId="4" fillId="0" borderId="1" xfId="0" applyFont="1" applyBorder="1" applyAlignment="1"/>
    <xf numFmtId="0" fontId="0" fillId="0" borderId="0" xfId="0"/>
    <xf numFmtId="0" fontId="6" fillId="0" borderId="2" xfId="0" applyFont="1" applyBorder="1"/>
    <xf numFmtId="0" fontId="7" fillId="0" borderId="0" xfId="0" applyFont="1"/>
    <xf numFmtId="0" fontId="6" fillId="0" borderId="3" xfId="0" applyFont="1" applyBorder="1"/>
    <xf numFmtId="0" fontId="8" fillId="0" borderId="3" xfId="0" applyFont="1" applyBorder="1"/>
    <xf numFmtId="0" fontId="7" fillId="0" borderId="3" xfId="0" applyFont="1" applyBorder="1"/>
    <xf numFmtId="0" fontId="7" fillId="0" borderId="2" xfId="0" applyFont="1" applyBorder="1"/>
    <xf numFmtId="0" fontId="8" fillId="0" borderId="2" xfId="0" applyFont="1" applyBorder="1"/>
    <xf numFmtId="0" fontId="6" fillId="0" borderId="0" xfId="0" applyFont="1"/>
    <xf numFmtId="3" fontId="7" fillId="0" borderId="3" xfId="0" applyNumberFormat="1" applyFont="1" applyBorder="1"/>
    <xf numFmtId="9" fontId="8" fillId="0" borderId="3" xfId="0" applyNumberFormat="1" applyFont="1" applyBorder="1"/>
    <xf numFmtId="9" fontId="7" fillId="0" borderId="3" xfId="0" applyNumberFormat="1" applyFont="1" applyBorder="1"/>
    <xf numFmtId="9" fontId="7" fillId="0" borderId="2" xfId="0" applyNumberFormat="1" applyFont="1" applyBorder="1"/>
    <xf numFmtId="0" fontId="10" fillId="0" borderId="0" xfId="0" applyFont="1" applyAlignment="1"/>
    <xf numFmtId="0" fontId="6" fillId="0" borderId="1" xfId="0" applyFont="1" applyBorder="1" applyAlignment="1">
      <alignment horizontal="center"/>
    </xf>
    <xf numFmtId="0" fontId="9" fillId="0" borderId="1" xfId="0" applyFont="1" applyBorder="1" applyAlignment="1">
      <alignment horizontal="center"/>
    </xf>
    <xf numFmtId="0" fontId="6" fillId="0" borderId="1" xfId="0" applyFont="1" applyBorder="1"/>
    <xf numFmtId="0" fontId="7" fillId="0" borderId="1" xfId="0" applyFont="1" applyBorder="1"/>
    <xf numFmtId="3" fontId="7" fillId="0" borderId="2" xfId="0" applyNumberFormat="1" applyFont="1" applyBorder="1"/>
    <xf numFmtId="0" fontId="6" fillId="0" borderId="0" xfId="0" applyFont="1" applyFill="1" applyBorder="1" applyAlignment="1"/>
    <xf numFmtId="9" fontId="4" fillId="3" borderId="0" xfId="0" applyNumberFormat="1" applyFont="1" applyFill="1" applyAlignment="1"/>
    <xf numFmtId="9" fontId="4" fillId="3" borderId="1" xfId="0" applyNumberFormat="1" applyFont="1" applyFill="1" applyBorder="1" applyAlignment="1"/>
    <xf numFmtId="9" fontId="4" fillId="0" borderId="0" xfId="0" applyNumberFormat="1" applyFont="1" applyFill="1" applyAlignment="1"/>
    <xf numFmtId="9" fontId="0" fillId="0" borderId="0" xfId="0" applyNumberFormat="1" applyFont="1" applyAlignment="1"/>
    <xf numFmtId="3" fontId="4" fillId="0" borderId="0" xfId="0" applyNumberFormat="1" applyFont="1" applyFill="1" applyAlignment="1"/>
    <xf numFmtId="3" fontId="6" fillId="0" borderId="0" xfId="0" applyNumberFormat="1" applyFont="1" applyFill="1" applyBorder="1" applyAlignment="1"/>
    <xf numFmtId="3" fontId="7" fillId="0" borderId="0" xfId="0" applyNumberFormat="1" applyFont="1" applyBorder="1" applyAlignment="1"/>
    <xf numFmtId="3" fontId="6" fillId="0" borderId="0" xfId="0" applyNumberFormat="1" applyFont="1" applyBorder="1" applyAlignment="1"/>
    <xf numFmtId="3" fontId="8" fillId="0" borderId="0" xfId="0" applyNumberFormat="1" applyFont="1" applyBorder="1" applyAlignment="1"/>
    <xf numFmtId="3" fontId="8" fillId="0" borderId="0" xfId="0" applyNumberFormat="1" applyFont="1" applyAlignment="1"/>
    <xf numFmtId="3" fontId="7" fillId="0" borderId="0" xfId="0" applyNumberFormat="1" applyFont="1" applyAlignment="1"/>
    <xf numFmtId="0" fontId="4" fillId="0" borderId="0" xfId="0" applyFont="1" applyAlignment="1"/>
    <xf numFmtId="0" fontId="11" fillId="0" borderId="0" xfId="0" applyFont="1" applyFill="1" applyAlignment="1"/>
    <xf numFmtId="164" fontId="4" fillId="0" borderId="0" xfId="0" applyNumberFormat="1" applyFont="1" applyAlignment="1"/>
    <xf numFmtId="0" fontId="3" fillId="0" borderId="1" xfId="0" applyFont="1" applyBorder="1" applyAlignment="1"/>
    <xf numFmtId="0" fontId="11" fillId="0" borderId="1" xfId="0" applyFont="1" applyFill="1" applyBorder="1" applyAlignment="1"/>
    <xf numFmtId="0" fontId="3" fillId="2" borderId="1" xfId="0" applyFont="1" applyFill="1" applyBorder="1" applyAlignment="1"/>
    <xf numFmtId="164" fontId="4" fillId="0" borderId="1" xfId="0" applyNumberFormat="1" applyFont="1" applyBorder="1" applyAlignment="1"/>
    <xf numFmtId="0" fontId="3" fillId="0" borderId="0" xfId="0" applyFont="1" applyFill="1" applyAlignment="1"/>
    <xf numFmtId="0" fontId="5" fillId="2" borderId="0" xfId="0" applyFont="1" applyFill="1" applyAlignment="1"/>
    <xf numFmtId="0" fontId="0" fillId="0" borderId="0" xfId="0" applyFont="1" applyFill="1" applyBorder="1" applyAlignment="1"/>
    <xf numFmtId="0" fontId="4" fillId="0" borderId="0" xfId="0" applyFont="1" applyAlignment="1"/>
    <xf numFmtId="0" fontId="6" fillId="0" borderId="0" xfId="0" applyFont="1" applyFill="1" applyBorder="1" applyAlignment="1">
      <alignment horizontal="center"/>
    </xf>
    <xf numFmtId="0" fontId="6" fillId="4" borderId="0" xfId="0" applyFont="1" applyFill="1" applyBorder="1" applyAlignment="1"/>
    <xf numFmtId="0" fontId="4" fillId="4" borderId="0" xfId="0" applyFont="1" applyFill="1" applyAlignment="1"/>
    <xf numFmtId="0" fontId="3" fillId="5" borderId="0" xfId="0" applyFont="1" applyFill="1" applyAlignment="1"/>
    <xf numFmtId="0" fontId="4" fillId="4" borderId="0" xfId="0" applyFont="1" applyFill="1" applyAlignment="1"/>
    <xf numFmtId="0" fontId="3" fillId="3" borderId="0" xfId="0" applyFont="1" applyFill="1" applyAlignment="1"/>
    <xf numFmtId="0" fontId="14" fillId="3" borderId="0" xfId="0" applyFont="1" applyFill="1" applyBorder="1" applyAlignment="1"/>
    <xf numFmtId="0" fontId="7" fillId="0" borderId="0" xfId="0" applyFont="1" applyAlignment="1"/>
    <xf numFmtId="0" fontId="15" fillId="6" borderId="0" xfId="0" applyFont="1" applyFill="1" applyAlignment="1"/>
    <xf numFmtId="0" fontId="15" fillId="0" borderId="0" xfId="0" applyFont="1" applyFill="1" applyAlignment="1"/>
    <xf numFmtId="0" fontId="6" fillId="0" borderId="0" xfId="0" applyFont="1" applyBorder="1"/>
    <xf numFmtId="0" fontId="7" fillId="0" borderId="0" xfId="0" applyFont="1" applyBorder="1"/>
    <xf numFmtId="0" fontId="16" fillId="0" borderId="0" xfId="0" applyFont="1" applyAlignment="1"/>
    <xf numFmtId="0" fontId="3" fillId="5"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10" fillId="0" borderId="0" xfId="0" applyFont="1" applyAlignment="1">
      <alignment wrapText="1"/>
    </xf>
    <xf numFmtId="0" fontId="4" fillId="3" borderId="3" xfId="0" applyFont="1" applyFill="1" applyBorder="1" applyAlignment="1">
      <alignment wrapText="1"/>
    </xf>
    <xf numFmtId="3" fontId="4" fillId="3" borderId="0" xfId="0" applyNumberFormat="1" applyFont="1" applyFill="1" applyAlignment="1"/>
    <xf numFmtId="0" fontId="15" fillId="7" borderId="0" xfId="0" applyFont="1" applyFill="1" applyAlignment="1"/>
    <xf numFmtId="0" fontId="10" fillId="0" borderId="0" xfId="0" applyFont="1" applyAlignment="1">
      <alignment horizontal="center" wrapText="1"/>
    </xf>
    <xf numFmtId="0" fontId="17" fillId="0" borderId="0" xfId="0" applyFont="1" applyAlignment="1">
      <alignment wrapText="1"/>
    </xf>
    <xf numFmtId="3" fontId="8" fillId="0" borderId="0" xfId="0" applyNumberFormat="1" applyFont="1" applyFill="1" applyBorder="1" applyAlignment="1"/>
    <xf numFmtId="3" fontId="8" fillId="0" borderId="0" xfId="0" applyNumberFormat="1" applyFont="1" applyFill="1" applyAlignment="1"/>
    <xf numFmtId="3" fontId="7" fillId="0" borderId="0" xfId="0" applyNumberFormat="1" applyFont="1" applyFill="1" applyAlignment="1"/>
    <xf numFmtId="4" fontId="4" fillId="3" borderId="0" xfId="0" applyNumberFormat="1" applyFont="1" applyFill="1" applyAlignment="1"/>
    <xf numFmtId="2" fontId="4" fillId="3" borderId="0" xfId="0" applyNumberFormat="1" applyFont="1" applyFill="1" applyAlignment="1"/>
    <xf numFmtId="2" fontId="8" fillId="0" borderId="0" xfId="0" applyNumberFormat="1" applyFont="1" applyBorder="1" applyAlignment="1"/>
    <xf numFmtId="2" fontId="7" fillId="0" borderId="0" xfId="0" applyNumberFormat="1" applyFont="1" applyBorder="1" applyAlignment="1"/>
    <xf numFmtId="4" fontId="8" fillId="0" borderId="0" xfId="0" applyNumberFormat="1" applyFont="1" applyBorder="1" applyAlignment="1"/>
    <xf numFmtId="4" fontId="7" fillId="0" borderId="0" xfId="0" applyNumberFormat="1" applyFont="1" applyBorder="1" applyAlignment="1"/>
    <xf numFmtId="165" fontId="8" fillId="0" borderId="0" xfId="0" applyNumberFormat="1" applyFont="1" applyFill="1" applyBorder="1" applyAlignment="1"/>
    <xf numFmtId="0" fontId="3" fillId="5" borderId="0" xfId="0" applyFont="1" applyFill="1" applyAlignment="1">
      <alignment horizontal="center"/>
    </xf>
    <xf numFmtId="0" fontId="12" fillId="4" borderId="0" xfId="0" applyFont="1" applyFill="1" applyAlignment="1">
      <alignment horizontal="center"/>
    </xf>
    <xf numFmtId="0" fontId="4" fillId="4" borderId="0" xfId="0" applyFont="1" applyFill="1" applyAlignment="1"/>
    <xf numFmtId="0" fontId="13" fillId="4"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83D"/>
      <color rgb="FFC3FF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55DC-1E35-594F-B856-17A149C1ECD2}">
  <dimension ref="A1:A33"/>
  <sheetViews>
    <sheetView tabSelected="1" topLeftCell="A16" workbookViewId="0">
      <selection activeCell="A23" sqref="A23"/>
    </sheetView>
  </sheetViews>
  <sheetFormatPr baseColWidth="10" defaultRowHeight="24"/>
  <cols>
    <col min="1" max="1" width="186.5" style="92" customWidth="1"/>
  </cols>
  <sheetData>
    <row r="1" spans="1:1" ht="50" customHeight="1">
      <c r="A1" s="92" t="s">
        <v>183</v>
      </c>
    </row>
    <row r="2" spans="1:1" ht="50" customHeight="1">
      <c r="A2" s="92" t="s">
        <v>196</v>
      </c>
    </row>
    <row r="3" spans="1:1" ht="50" customHeight="1"/>
    <row r="4" spans="1:1" ht="60" customHeight="1">
      <c r="A4" s="92" t="s">
        <v>209</v>
      </c>
    </row>
    <row r="5" spans="1:1" ht="60" customHeight="1"/>
    <row r="6" spans="1:1" ht="60" customHeight="1">
      <c r="A6" s="92" t="s">
        <v>184</v>
      </c>
    </row>
    <row r="7" spans="1:1" ht="33" customHeight="1"/>
    <row r="8" spans="1:1" ht="60" customHeight="1">
      <c r="A8" s="92" t="s">
        <v>193</v>
      </c>
    </row>
    <row r="9" spans="1:1" ht="30" customHeight="1"/>
    <row r="10" spans="1:1" ht="60" customHeight="1">
      <c r="A10" s="92" t="s">
        <v>185</v>
      </c>
    </row>
    <row r="11" spans="1:1" ht="27" customHeight="1"/>
    <row r="12" spans="1:1" ht="60" customHeight="1">
      <c r="A12" s="92" t="s">
        <v>186</v>
      </c>
    </row>
    <row r="13" spans="1:1" ht="37" customHeight="1"/>
    <row r="14" spans="1:1" ht="29" customHeight="1">
      <c r="A14" s="92" t="s">
        <v>187</v>
      </c>
    </row>
    <row r="15" spans="1:1" ht="34" customHeight="1"/>
    <row r="16" spans="1:1" ht="101" customHeight="1">
      <c r="A16" s="92" t="s">
        <v>210</v>
      </c>
    </row>
    <row r="17" spans="1:1" ht="60" customHeight="1"/>
    <row r="18" spans="1:1" ht="64" customHeight="1">
      <c r="A18" s="92" t="s">
        <v>189</v>
      </c>
    </row>
    <row r="19" spans="1:1" ht="30" customHeight="1"/>
    <row r="20" spans="1:1" ht="75" customHeight="1">
      <c r="A20" s="92" t="s">
        <v>190</v>
      </c>
    </row>
    <row r="21" spans="1:1" ht="26" customHeight="1"/>
    <row r="22" spans="1:1" ht="77" customHeight="1">
      <c r="A22" s="92" t="s">
        <v>208</v>
      </c>
    </row>
    <row r="23" spans="1:1" ht="50" customHeight="1"/>
    <row r="24" spans="1:1" ht="50" customHeight="1"/>
    <row r="25" spans="1:1" ht="50" customHeight="1"/>
    <row r="26" spans="1:1" ht="40" customHeight="1"/>
    <row r="27" spans="1:1" ht="40" customHeight="1"/>
    <row r="28" spans="1:1" ht="40" customHeight="1"/>
    <row r="29" spans="1:1" ht="40" customHeight="1"/>
    <row r="30" spans="1:1" ht="40" customHeight="1"/>
    <row r="31" spans="1:1" ht="40" customHeight="1"/>
    <row r="32" spans="1:1" ht="40" customHeight="1"/>
    <row r="33" ht="40"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301E8-FC6D-C64B-A9CD-11CB091C9793}">
  <dimension ref="A1:E331"/>
  <sheetViews>
    <sheetView workbookViewId="0">
      <selection activeCell="B1" sqref="B1:E1"/>
    </sheetView>
  </sheetViews>
  <sheetFormatPr baseColWidth="10" defaultRowHeight="13"/>
  <cols>
    <col min="1" max="1" width="14.1640625" bestFit="1" customWidth="1"/>
    <col min="2" max="2" width="24" customWidth="1"/>
    <col min="3" max="3" width="14.1640625" customWidth="1"/>
    <col min="5" max="5" width="19.6640625" bestFit="1" customWidth="1"/>
  </cols>
  <sheetData>
    <row r="1" spans="1:5" ht="20" customHeight="1">
      <c r="B1" s="103" t="s">
        <v>211</v>
      </c>
      <c r="C1" s="103"/>
      <c r="D1" s="103"/>
      <c r="E1" s="103"/>
    </row>
    <row r="2" spans="1:5" ht="20" customHeight="1">
      <c r="C2" s="73" t="s">
        <v>2</v>
      </c>
      <c r="D2" s="64" t="s">
        <v>0</v>
      </c>
      <c r="E2" s="82" t="s">
        <v>1</v>
      </c>
    </row>
    <row r="3" spans="1:5" ht="20" customHeight="1">
      <c r="A3" s="76" t="s">
        <v>170</v>
      </c>
      <c r="B3" s="80" t="s">
        <v>197</v>
      </c>
      <c r="C3" s="21"/>
    </row>
    <row r="4" spans="1:5" ht="20" customHeight="1">
      <c r="A4" s="76" t="s">
        <v>170</v>
      </c>
      <c r="B4" s="80" t="s">
        <v>198</v>
      </c>
      <c r="C4" s="21"/>
    </row>
    <row r="5" spans="1:5" ht="20" customHeight="1">
      <c r="A5" s="76" t="s">
        <v>170</v>
      </c>
      <c r="B5" s="80" t="s">
        <v>199</v>
      </c>
      <c r="C5" s="21"/>
    </row>
    <row r="6" spans="1:5" ht="20" customHeight="1">
      <c r="A6" s="76" t="s">
        <v>170</v>
      </c>
      <c r="B6" s="80" t="s">
        <v>200</v>
      </c>
      <c r="C6" s="21"/>
    </row>
    <row r="7" spans="1:5" ht="20" customHeight="1">
      <c r="A7" s="76" t="s">
        <v>170</v>
      </c>
      <c r="B7" s="80" t="s">
        <v>197</v>
      </c>
      <c r="C7" s="21"/>
    </row>
    <row r="8" spans="1:5" ht="20" customHeight="1">
      <c r="A8" s="76" t="s">
        <v>170</v>
      </c>
      <c r="B8" s="80" t="s">
        <v>201</v>
      </c>
      <c r="C8" s="21"/>
    </row>
    <row r="9" spans="1:5" ht="20" customHeight="1">
      <c r="B9" s="80" t="s">
        <v>203</v>
      </c>
      <c r="C9" s="21"/>
    </row>
    <row r="10" spans="1:5" ht="20" customHeight="1">
      <c r="B10" s="80" t="s">
        <v>202</v>
      </c>
      <c r="C10" s="21"/>
    </row>
    <row r="11" spans="1:5" ht="20" customHeight="1">
      <c r="B11" s="80" t="s">
        <v>204</v>
      </c>
      <c r="C11" s="21"/>
    </row>
    <row r="12" spans="1:5" ht="20" customHeight="1">
      <c r="B12" s="80" t="s">
        <v>205</v>
      </c>
      <c r="C12" s="21"/>
    </row>
    <row r="13" spans="1:5" ht="20" customHeight="1">
      <c r="B13" s="80" t="s">
        <v>206</v>
      </c>
      <c r="C13" s="21"/>
    </row>
    <row r="14" spans="1:5" ht="20" customHeight="1"/>
    <row r="15" spans="1:5" ht="20" customHeight="1"/>
    <row r="16" spans="1:5" ht="20" customHeight="1"/>
    <row r="17" ht="20" customHeight="1"/>
    <row r="18" ht="20" customHeight="1"/>
    <row r="19" ht="20" customHeight="1"/>
    <row r="20" ht="20" customHeight="1"/>
    <row r="21" ht="20" customHeight="1"/>
    <row r="22" ht="20" customHeight="1"/>
    <row r="23" ht="20" customHeight="1"/>
    <row r="24" ht="20" customHeight="1"/>
    <row r="25" ht="20" customHeight="1"/>
    <row r="26" ht="20" customHeight="1"/>
    <row r="27" ht="20" customHeight="1"/>
    <row r="28" ht="20" customHeight="1"/>
    <row r="29" ht="20" customHeight="1"/>
    <row r="30" ht="20" customHeight="1"/>
    <row r="31" ht="20" customHeight="1"/>
    <row r="32" ht="2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row r="125" ht="20" customHeight="1"/>
    <row r="126" ht="20" customHeight="1"/>
    <row r="127" ht="20" customHeight="1"/>
    <row r="128" ht="20" customHeight="1"/>
    <row r="129" ht="20" customHeight="1"/>
    <row r="130" ht="20" customHeight="1"/>
    <row r="131" ht="20" customHeight="1"/>
    <row r="132" ht="20" customHeight="1"/>
    <row r="133" ht="20" customHeight="1"/>
    <row r="134" ht="20" customHeight="1"/>
    <row r="135" ht="20" customHeight="1"/>
    <row r="136" ht="20" customHeight="1"/>
    <row r="137" ht="20" customHeight="1"/>
    <row r="138" ht="20" customHeight="1"/>
    <row r="139" ht="20" customHeight="1"/>
    <row r="140" ht="20" customHeight="1"/>
    <row r="141" ht="20" customHeight="1"/>
    <row r="142" ht="20" customHeight="1"/>
    <row r="143" ht="20" customHeight="1"/>
    <row r="144" ht="20" customHeight="1"/>
    <row r="145" ht="20" customHeight="1"/>
    <row r="146" ht="20" customHeight="1"/>
    <row r="147" ht="20" customHeight="1"/>
    <row r="148" ht="20" customHeight="1"/>
    <row r="149" ht="20" customHeight="1"/>
    <row r="150" ht="20" customHeight="1"/>
    <row r="151" ht="20" customHeight="1"/>
    <row r="152" ht="20" customHeight="1"/>
    <row r="153" ht="20" customHeight="1"/>
    <row r="154" ht="20" customHeight="1"/>
    <row r="155" ht="20" customHeight="1"/>
    <row r="156" ht="20" customHeight="1"/>
    <row r="157" ht="20" customHeight="1"/>
    <row r="158" ht="20" customHeight="1"/>
    <row r="159" ht="20" customHeight="1"/>
    <row r="160" ht="20" customHeight="1"/>
    <row r="161" ht="20" customHeight="1"/>
    <row r="162" ht="20" customHeight="1"/>
    <row r="163" ht="20" customHeight="1"/>
    <row r="164" ht="20" customHeight="1"/>
    <row r="165" ht="20" customHeight="1"/>
    <row r="166" ht="20" customHeight="1"/>
    <row r="167" ht="20" customHeight="1"/>
    <row r="168" ht="20" customHeight="1"/>
    <row r="169" ht="20" customHeight="1"/>
    <row r="170" ht="20" customHeight="1"/>
    <row r="171" ht="20" customHeight="1"/>
    <row r="172" ht="20" customHeight="1"/>
    <row r="173" ht="20" customHeight="1"/>
    <row r="174" ht="20" customHeight="1"/>
    <row r="175" ht="20" customHeight="1"/>
    <row r="176" ht="20" customHeight="1"/>
    <row r="177" ht="20" customHeight="1"/>
    <row r="178" ht="20" customHeight="1"/>
    <row r="179" ht="20" customHeight="1"/>
    <row r="180" ht="20" customHeight="1"/>
    <row r="181" ht="20" customHeight="1"/>
    <row r="182" ht="20" customHeight="1"/>
    <row r="183" ht="20" customHeight="1"/>
    <row r="184" ht="20" customHeight="1"/>
    <row r="185" ht="20" customHeight="1"/>
    <row r="186" ht="20" customHeight="1"/>
    <row r="187" ht="20" customHeight="1"/>
    <row r="188" ht="20" customHeight="1"/>
    <row r="189" ht="20" customHeight="1"/>
    <row r="190" ht="20" customHeight="1"/>
    <row r="191" ht="20" customHeight="1"/>
    <row r="192" ht="20" customHeight="1"/>
    <row r="193" ht="20" customHeight="1"/>
    <row r="194" ht="20" customHeight="1"/>
    <row r="195" ht="20" customHeight="1"/>
    <row r="196" ht="20" customHeight="1"/>
    <row r="197" ht="20" customHeight="1"/>
    <row r="198" ht="20" customHeight="1"/>
    <row r="199" ht="20" customHeight="1"/>
    <row r="200" ht="20" customHeight="1"/>
    <row r="201" ht="20" customHeight="1"/>
    <row r="202" ht="20" customHeight="1"/>
    <row r="203" ht="20" customHeight="1"/>
    <row r="204" ht="20" customHeight="1"/>
    <row r="205" ht="20" customHeight="1"/>
    <row r="206" ht="20" customHeight="1"/>
    <row r="207" ht="20" customHeight="1"/>
    <row r="208" ht="20" customHeight="1"/>
    <row r="209" ht="20" customHeight="1"/>
    <row r="210" ht="20" customHeight="1"/>
    <row r="211" ht="20" customHeight="1"/>
    <row r="212" ht="20" customHeight="1"/>
    <row r="213" ht="20" customHeight="1"/>
    <row r="214" ht="20" customHeight="1"/>
    <row r="215" ht="20" customHeight="1"/>
    <row r="216" ht="20" customHeight="1"/>
    <row r="217" ht="20" customHeight="1"/>
    <row r="218" ht="20" customHeight="1"/>
    <row r="219" ht="20" customHeight="1"/>
    <row r="220" ht="20" customHeight="1"/>
    <row r="221" ht="20" customHeight="1"/>
    <row r="222" ht="20" customHeight="1"/>
    <row r="223" ht="20" customHeight="1"/>
    <row r="224" ht="20" customHeight="1"/>
    <row r="225" ht="20" customHeight="1"/>
    <row r="226" ht="20" customHeight="1"/>
    <row r="227" ht="20" customHeight="1"/>
    <row r="228" ht="20" customHeight="1"/>
    <row r="229" ht="20" customHeight="1"/>
    <row r="230" ht="20" customHeight="1"/>
    <row r="231" ht="20" customHeight="1"/>
    <row r="232" ht="20" customHeight="1"/>
    <row r="233" ht="20" customHeight="1"/>
    <row r="234" ht="20" customHeight="1"/>
    <row r="235" ht="20" customHeight="1"/>
    <row r="236" ht="20" customHeight="1"/>
    <row r="237" ht="20" customHeight="1"/>
    <row r="238" ht="20" customHeight="1"/>
    <row r="239" ht="20" customHeight="1"/>
    <row r="240" ht="20" customHeight="1"/>
    <row r="241" ht="20" customHeight="1"/>
    <row r="242" ht="20" customHeight="1"/>
    <row r="243" ht="20" customHeight="1"/>
    <row r="244" ht="20" customHeight="1"/>
    <row r="245" ht="20" customHeight="1"/>
    <row r="246" ht="20" customHeight="1"/>
    <row r="247" ht="20" customHeight="1"/>
    <row r="248" ht="20" customHeight="1"/>
    <row r="249" ht="20" customHeight="1"/>
    <row r="250" ht="20" customHeight="1"/>
    <row r="251" ht="20" customHeight="1"/>
    <row r="252" ht="20" customHeight="1"/>
    <row r="253" ht="20" customHeight="1"/>
    <row r="254" ht="20" customHeight="1"/>
    <row r="255" ht="20" customHeight="1"/>
    <row r="256" ht="20" customHeight="1"/>
    <row r="257" ht="20" customHeight="1"/>
    <row r="258" ht="20" customHeight="1"/>
    <row r="259" ht="20" customHeight="1"/>
    <row r="260" ht="20" customHeight="1"/>
    <row r="261" ht="20" customHeight="1"/>
    <row r="262" ht="20" customHeight="1"/>
    <row r="263" ht="20" customHeight="1"/>
    <row r="264" ht="20" customHeight="1"/>
    <row r="265" ht="20" customHeight="1"/>
    <row r="266" ht="20" customHeight="1"/>
    <row r="267" ht="20" customHeight="1"/>
    <row r="268" ht="20" customHeight="1"/>
    <row r="269" ht="20" customHeight="1"/>
    <row r="270" ht="20" customHeight="1"/>
    <row r="271" ht="20" customHeight="1"/>
    <row r="272" ht="20" customHeight="1"/>
    <row r="273" ht="20" customHeight="1"/>
    <row r="274" ht="20" customHeight="1"/>
    <row r="275" ht="20" customHeight="1"/>
    <row r="276" ht="20" customHeight="1"/>
    <row r="277" ht="20" customHeight="1"/>
    <row r="278" ht="20" customHeight="1"/>
    <row r="279" ht="20" customHeight="1"/>
    <row r="280" ht="20" customHeight="1"/>
    <row r="281" ht="20" customHeight="1"/>
    <row r="282" ht="20" customHeight="1"/>
    <row r="283" ht="20" customHeight="1"/>
    <row r="284" ht="20" customHeight="1"/>
    <row r="285" ht="20" customHeight="1"/>
    <row r="286" ht="20" customHeight="1"/>
    <row r="287" ht="20" customHeight="1"/>
    <row r="288" ht="20" customHeight="1"/>
    <row r="289" ht="20" customHeight="1"/>
    <row r="290" ht="20" customHeight="1"/>
    <row r="291" ht="20" customHeight="1"/>
    <row r="292" ht="20" customHeight="1"/>
    <row r="293" ht="20" customHeight="1"/>
    <row r="294" ht="20" customHeight="1"/>
    <row r="295" ht="20" customHeight="1"/>
    <row r="296" ht="20" customHeight="1"/>
    <row r="297" ht="20" customHeight="1"/>
    <row r="298" ht="20" customHeight="1"/>
    <row r="299" ht="20" customHeight="1"/>
    <row r="300" ht="20" customHeight="1"/>
    <row r="301" ht="20" customHeight="1"/>
    <row r="302" ht="20" customHeight="1"/>
    <row r="303" ht="20" customHeight="1"/>
    <row r="304" ht="20" customHeight="1"/>
    <row r="305" ht="20" customHeight="1"/>
    <row r="306" ht="20" customHeight="1"/>
    <row r="307" ht="20" customHeight="1"/>
    <row r="308" ht="20" customHeight="1"/>
    <row r="309" ht="20" customHeight="1"/>
    <row r="310" ht="20" customHeight="1"/>
    <row r="311" ht="20" customHeight="1"/>
    <row r="312" ht="20" customHeight="1"/>
    <row r="313" ht="20" customHeight="1"/>
    <row r="314" ht="20" customHeight="1"/>
    <row r="315" ht="20" customHeight="1"/>
    <row r="316" ht="20" customHeight="1"/>
    <row r="317" ht="20" customHeight="1"/>
    <row r="318" ht="20" customHeight="1"/>
    <row r="319" ht="20" customHeight="1"/>
    <row r="320" ht="20" customHeight="1"/>
    <row r="321" ht="20" customHeight="1"/>
    <row r="322" ht="20" customHeight="1"/>
    <row r="323" ht="20" customHeight="1"/>
    <row r="324" ht="20" customHeight="1"/>
    <row r="325" ht="20" customHeight="1"/>
    <row r="326" ht="20" customHeight="1"/>
    <row r="327" ht="20" customHeight="1"/>
    <row r="328" ht="20" customHeight="1"/>
    <row r="329" ht="20" customHeight="1"/>
    <row r="330" ht="20" customHeight="1"/>
    <row r="331" ht="20" customHeight="1"/>
  </sheetData>
  <mergeCells count="1">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8"/>
  <sheetViews>
    <sheetView topLeftCell="C1" workbookViewId="0">
      <pane ySplit="2" topLeftCell="A3" activePane="bottomLeft" state="frozen"/>
      <selection pane="bottomLeft" activeCell="G6" sqref="G6"/>
    </sheetView>
  </sheetViews>
  <sheetFormatPr baseColWidth="10" defaultColWidth="14.5" defaultRowHeight="15.75" customHeight="1"/>
  <cols>
    <col min="2" max="2" width="97" style="16" bestFit="1" customWidth="1"/>
    <col min="3" max="3" width="19.5" style="23" customWidth="1"/>
    <col min="4" max="4" width="21" style="16" bestFit="1" customWidth="1"/>
    <col min="5" max="5" width="24.5" style="85" customWidth="1"/>
    <col min="6" max="6" width="3.6640625" style="5" customWidth="1"/>
    <col min="7" max="7" width="41.33203125" bestFit="1" customWidth="1"/>
    <col min="8" max="11" width="18.83203125" customWidth="1"/>
    <col min="12" max="12" width="19.5" customWidth="1"/>
    <col min="13" max="13" width="14" customWidth="1"/>
    <col min="14" max="14" width="40" customWidth="1"/>
    <col min="15" max="15" width="3.6640625" customWidth="1"/>
    <col min="16" max="16" width="64.5" customWidth="1"/>
    <col min="17" max="17" width="19.5" customWidth="1"/>
    <col min="18" max="18" width="14" customWidth="1"/>
    <col min="19" max="19" width="40" customWidth="1"/>
    <col min="20" max="20" width="3.6640625" customWidth="1"/>
    <col min="21" max="21" width="54.5" customWidth="1"/>
    <col min="22" max="22" width="19.5" customWidth="1"/>
    <col min="23" max="23" width="14" customWidth="1"/>
    <col min="24" max="24" width="24.5" customWidth="1"/>
  </cols>
  <sheetData>
    <row r="1" spans="1:26" s="67" customFormat="1" ht="20" customHeight="1">
      <c r="B1" s="103" t="s">
        <v>182</v>
      </c>
      <c r="C1" s="103"/>
      <c r="D1" s="103"/>
      <c r="E1" s="103"/>
      <c r="G1" s="104" t="s">
        <v>169</v>
      </c>
      <c r="H1" s="104"/>
      <c r="I1" s="104"/>
      <c r="J1" s="104"/>
      <c r="K1" s="104"/>
    </row>
    <row r="2" spans="1:26" s="67" customFormat="1" ht="20" customHeight="1">
      <c r="B2" s="71"/>
      <c r="C2" s="71"/>
      <c r="D2" s="71"/>
      <c r="E2" s="81"/>
      <c r="G2" s="69"/>
      <c r="H2" s="72"/>
      <c r="I2" s="72"/>
      <c r="J2" s="72"/>
      <c r="K2" s="72"/>
    </row>
    <row r="3" spans="1:26" s="23" customFormat="1" ht="20" customHeight="1">
      <c r="B3" s="64"/>
      <c r="C3" s="73" t="s">
        <v>2</v>
      </c>
      <c r="D3" s="64" t="s">
        <v>0</v>
      </c>
      <c r="E3" s="82" t="s">
        <v>1</v>
      </c>
      <c r="G3" s="45"/>
      <c r="H3" s="45" t="s">
        <v>129</v>
      </c>
      <c r="I3" s="45" t="s">
        <v>130</v>
      </c>
      <c r="J3" s="45" t="s">
        <v>131</v>
      </c>
      <c r="K3" s="45" t="s">
        <v>132</v>
      </c>
    </row>
    <row r="4" spans="1:26" s="7" customFormat="1" ht="20" customHeight="1">
      <c r="A4" s="76" t="s">
        <v>170</v>
      </c>
      <c r="B4" s="18" t="s">
        <v>87</v>
      </c>
      <c r="C4" s="20"/>
      <c r="D4" s="19" t="s">
        <v>86</v>
      </c>
      <c r="E4" s="83"/>
      <c r="F4" s="6"/>
      <c r="G4" s="39" t="s">
        <v>136</v>
      </c>
      <c r="H4" s="89">
        <f>C28*'8. CONSTANTS'!$C$2</f>
        <v>0</v>
      </c>
      <c r="I4" s="93">
        <v>2034</v>
      </c>
      <c r="J4" s="93">
        <v>6798</v>
      </c>
      <c r="K4" s="93">
        <v>7944</v>
      </c>
      <c r="L4" s="9"/>
      <c r="M4" s="9"/>
      <c r="N4" s="9"/>
      <c r="O4" s="6"/>
      <c r="P4" s="9"/>
      <c r="Q4" s="9"/>
      <c r="R4" s="9"/>
      <c r="S4" s="9"/>
      <c r="T4" s="6"/>
      <c r="U4" s="9"/>
      <c r="V4" s="9"/>
      <c r="W4" s="9"/>
      <c r="X4" s="9"/>
      <c r="Y4" s="6"/>
      <c r="Z4" s="6"/>
    </row>
    <row r="5" spans="1:26" s="7" customFormat="1" ht="20" customHeight="1">
      <c r="A5" s="66"/>
      <c r="B5" s="18"/>
      <c r="C5" s="18"/>
      <c r="D5" s="18"/>
      <c r="E5" s="83"/>
      <c r="F5" s="6"/>
      <c r="G5" s="39" t="s">
        <v>137</v>
      </c>
      <c r="H5" s="89">
        <f>H4-(C11*C12*'8. CONSTANTS'!$B$2*'8. CONSTANTS'!$C$2)+($C$14*$C$15*'8. CONSTANTS'!$B$2*'8. CONSTANTS'!$C$2)</f>
        <v>0</v>
      </c>
      <c r="I5" s="93">
        <v>2034</v>
      </c>
      <c r="J5" s="93">
        <v>5986</v>
      </c>
      <c r="K5" s="93">
        <v>13276</v>
      </c>
      <c r="L5" s="9"/>
      <c r="M5" s="9"/>
      <c r="N5" s="9"/>
      <c r="O5" s="6"/>
      <c r="P5" s="9"/>
      <c r="Q5" s="9"/>
      <c r="R5" s="9"/>
      <c r="S5" s="9"/>
      <c r="T5" s="6"/>
      <c r="U5" s="9"/>
      <c r="V5" s="9"/>
      <c r="W5" s="9"/>
      <c r="X5" s="9"/>
      <c r="Y5" s="6"/>
      <c r="Z5" s="6"/>
    </row>
    <row r="6" spans="1:26" s="8" customFormat="1" ht="20" customHeight="1">
      <c r="B6" s="12" t="s">
        <v>74</v>
      </c>
      <c r="C6" s="21"/>
      <c r="D6" s="13"/>
      <c r="E6" s="84"/>
      <c r="F6" s="7"/>
      <c r="G6" s="39" t="s">
        <v>212</v>
      </c>
      <c r="H6" s="89" t="str">
        <f>IF($C$17&gt;0, $H$5/$C$17, "n/a")</f>
        <v>n/a</v>
      </c>
      <c r="I6" s="52">
        <v>265</v>
      </c>
      <c r="J6" s="52">
        <v>353</v>
      </c>
      <c r="K6" s="54">
        <v>432</v>
      </c>
      <c r="P6" s="10"/>
      <c r="U6" s="10"/>
    </row>
    <row r="7" spans="1:26" s="8" customFormat="1" ht="20" customHeight="1">
      <c r="B7" s="14" t="s">
        <v>3</v>
      </c>
      <c r="C7" s="21"/>
      <c r="D7" s="14" t="s">
        <v>5</v>
      </c>
      <c r="E7" s="84"/>
      <c r="F7" s="7"/>
      <c r="G7" s="39" t="s">
        <v>124</v>
      </c>
      <c r="H7" s="89" t="str">
        <f>IF(($C$33+$C$34+$C$36)&gt;0, $H$5/((C$33+C$34*(C$35/'8. CONSTANTS'!$B$15))+(C$36*(C$37/'8. CONSTANTS'!$B$15))), "n/a")</f>
        <v>n/a</v>
      </c>
      <c r="I7" s="54">
        <v>28.5</v>
      </c>
      <c r="J7" s="52">
        <v>74</v>
      </c>
      <c r="K7" s="54">
        <v>164</v>
      </c>
      <c r="M7" s="11"/>
      <c r="P7" s="11"/>
      <c r="R7" s="11"/>
      <c r="U7" s="11"/>
      <c r="W7" s="11"/>
    </row>
    <row r="8" spans="1:26" s="8" customFormat="1" ht="20" customHeight="1">
      <c r="B8" s="14" t="s">
        <v>6</v>
      </c>
      <c r="C8" s="21"/>
      <c r="D8" s="14" t="s">
        <v>7</v>
      </c>
      <c r="E8" s="84"/>
      <c r="F8" s="7"/>
      <c r="G8" s="39" t="s">
        <v>133</v>
      </c>
      <c r="H8" s="89" t="str">
        <f>IF($C$38&gt;0, $H$5/$C$38,"n/a")</f>
        <v>n/a</v>
      </c>
      <c r="I8" s="50" t="str">
        <f t="shared" ref="I8:K8" si="0">IF($C$38&gt;0, $H$5/$C$38,"n/a")</f>
        <v>n/a</v>
      </c>
      <c r="J8" s="50" t="str">
        <f t="shared" si="0"/>
        <v>n/a</v>
      </c>
      <c r="K8" s="50" t="str">
        <f t="shared" si="0"/>
        <v>n/a</v>
      </c>
      <c r="M8" s="11"/>
      <c r="P8" s="11"/>
      <c r="R8" s="11"/>
      <c r="U8" s="11"/>
      <c r="W8" s="11"/>
    </row>
    <row r="9" spans="1:26" ht="20" customHeight="1">
      <c r="B9" s="15" t="s">
        <v>11</v>
      </c>
      <c r="C9" s="22"/>
      <c r="D9" s="15" t="s">
        <v>7</v>
      </c>
      <c r="G9" s="39" t="s">
        <v>125</v>
      </c>
      <c r="H9" s="89" t="str">
        <f>IF(($C$32+$C$34+$C$36)&gt;0, $H$5/($C$32+($C$34*($C$35/'8. CONSTANTS'!$B$15)/'8. CONSTANTS'!$D$15)+($C$36*($C$37/'8. CONSTANTS'!$B$15)/'8. CONSTANTS'!$D$15)), "n/a")</f>
        <v>n/a</v>
      </c>
      <c r="I9" s="94">
        <v>31</v>
      </c>
      <c r="J9" s="95">
        <v>42</v>
      </c>
      <c r="K9" s="94">
        <v>71</v>
      </c>
      <c r="M9" s="2"/>
      <c r="P9" s="2"/>
      <c r="R9" s="2"/>
      <c r="U9" s="2"/>
      <c r="W9" s="2"/>
    </row>
    <row r="10" spans="1:26" ht="20" customHeight="1">
      <c r="B10" s="15" t="s">
        <v>15</v>
      </c>
      <c r="C10" s="22"/>
      <c r="D10" s="15" t="s">
        <v>7</v>
      </c>
      <c r="G10" s="39" t="s">
        <v>126</v>
      </c>
      <c r="H10" s="89" t="str">
        <f>IF($C$38&gt;0, $H$5/($C$38*$G$54), "n/a")</f>
        <v>n/a</v>
      </c>
      <c r="I10" s="50" t="str">
        <f t="shared" ref="I10:K10" si="1">IF($C$38&gt;0, $H$5/$C$38,"n/a")</f>
        <v>n/a</v>
      </c>
      <c r="J10" s="50" t="str">
        <f t="shared" si="1"/>
        <v>n/a</v>
      </c>
      <c r="K10" s="50" t="str">
        <f t="shared" si="1"/>
        <v>n/a</v>
      </c>
      <c r="M10" s="2"/>
      <c r="P10" s="2"/>
      <c r="R10" s="2"/>
      <c r="U10" s="2"/>
      <c r="W10" s="2"/>
    </row>
    <row r="11" spans="1:26" ht="20" customHeight="1">
      <c r="A11" s="76" t="s">
        <v>170</v>
      </c>
      <c r="B11" s="15" t="s">
        <v>19</v>
      </c>
      <c r="C11" s="22"/>
      <c r="D11" s="15" t="s">
        <v>7</v>
      </c>
      <c r="G11" s="2"/>
      <c r="I11" s="2"/>
      <c r="K11" s="2"/>
      <c r="M11" s="2"/>
      <c r="P11" s="2"/>
      <c r="R11" s="2"/>
      <c r="U11" s="2"/>
      <c r="W11" s="2"/>
    </row>
    <row r="12" spans="1:26" ht="20" customHeight="1">
      <c r="A12" s="76" t="s">
        <v>170</v>
      </c>
      <c r="B12" s="15" t="s">
        <v>191</v>
      </c>
      <c r="C12" s="22"/>
      <c r="D12" s="15" t="s">
        <v>13</v>
      </c>
      <c r="G12" s="2"/>
      <c r="H12" s="23"/>
      <c r="I12" s="2"/>
      <c r="K12" s="2"/>
      <c r="M12" s="2"/>
      <c r="P12" s="2"/>
      <c r="R12" s="2"/>
      <c r="U12" s="2"/>
      <c r="W12" s="2"/>
    </row>
    <row r="13" spans="1:26" ht="20" customHeight="1">
      <c r="B13" s="15" t="s">
        <v>79</v>
      </c>
      <c r="C13" s="22"/>
      <c r="D13" s="15" t="s">
        <v>25</v>
      </c>
      <c r="G13" s="2"/>
      <c r="H13" s="49"/>
      <c r="I13" s="2"/>
      <c r="U13" s="2"/>
      <c r="W13" s="2"/>
    </row>
    <row r="14" spans="1:26" ht="20" customHeight="1">
      <c r="A14" s="76" t="s">
        <v>170</v>
      </c>
      <c r="B14" s="15" t="s">
        <v>28</v>
      </c>
      <c r="C14" s="22"/>
      <c r="D14" s="15" t="s">
        <v>7</v>
      </c>
      <c r="G14" s="2"/>
      <c r="H14" s="23"/>
      <c r="I14" s="2"/>
      <c r="K14" s="1"/>
      <c r="P14" s="3"/>
      <c r="U14" s="2"/>
      <c r="W14" s="2"/>
    </row>
    <row r="15" spans="1:26" ht="20" customHeight="1">
      <c r="A15" s="76" t="s">
        <v>170</v>
      </c>
      <c r="B15" s="15" t="s">
        <v>192</v>
      </c>
      <c r="C15" s="22"/>
      <c r="D15" s="15" t="s">
        <v>13</v>
      </c>
      <c r="G15" s="2"/>
      <c r="I15" s="2"/>
      <c r="K15" s="4"/>
      <c r="M15" s="2"/>
      <c r="P15" s="4"/>
      <c r="R15" s="2"/>
      <c r="U15" s="2"/>
      <c r="W15" s="2"/>
    </row>
    <row r="16" spans="1:26" ht="20" customHeight="1">
      <c r="B16" s="15" t="s">
        <v>80</v>
      </c>
      <c r="C16" s="22"/>
      <c r="D16" s="15" t="s">
        <v>25</v>
      </c>
      <c r="G16" s="2"/>
      <c r="I16" s="2"/>
      <c r="K16" s="4"/>
      <c r="M16" s="2"/>
      <c r="P16" s="4"/>
      <c r="R16" s="2"/>
      <c r="U16" s="2"/>
      <c r="W16" s="2"/>
    </row>
    <row r="17" spans="1:23" ht="20" customHeight="1">
      <c r="A17" s="90" t="s">
        <v>170</v>
      </c>
      <c r="B17" s="15" t="s">
        <v>17</v>
      </c>
      <c r="C17" s="22"/>
      <c r="D17" s="15" t="s">
        <v>7</v>
      </c>
      <c r="G17" s="2"/>
      <c r="I17" s="2"/>
      <c r="K17" s="4"/>
      <c r="M17" s="2"/>
      <c r="P17" s="4"/>
      <c r="R17" s="2"/>
      <c r="U17" s="2"/>
      <c r="W17" s="2"/>
    </row>
    <row r="18" spans="1:23" ht="20" customHeight="1">
      <c r="B18" s="15" t="s">
        <v>81</v>
      </c>
      <c r="C18" s="22"/>
      <c r="D18" s="15" t="s">
        <v>13</v>
      </c>
      <c r="G18" s="2"/>
      <c r="I18" s="2"/>
      <c r="K18" s="4"/>
      <c r="M18" s="2"/>
      <c r="P18" s="4"/>
      <c r="R18" s="2"/>
      <c r="U18" s="2"/>
      <c r="W18" s="2"/>
    </row>
    <row r="19" spans="1:23" ht="20" customHeight="1">
      <c r="B19" s="15" t="s">
        <v>82</v>
      </c>
      <c r="C19" s="22"/>
      <c r="D19" s="15" t="s">
        <v>25</v>
      </c>
      <c r="I19" s="2"/>
      <c r="K19" s="2"/>
      <c r="M19" s="2"/>
      <c r="P19" s="2"/>
      <c r="R19" s="2"/>
      <c r="U19" s="2"/>
      <c r="W19" s="2"/>
    </row>
    <row r="20" spans="1:23" ht="20" customHeight="1">
      <c r="G20" s="1"/>
    </row>
    <row r="21" spans="1:23" ht="20" customHeight="1">
      <c r="B21" s="17" t="s">
        <v>75</v>
      </c>
      <c r="G21" s="2"/>
      <c r="K21" s="1"/>
      <c r="P21" s="1"/>
      <c r="U21" s="1"/>
    </row>
    <row r="22" spans="1:23" ht="20" customHeight="1">
      <c r="B22" s="15" t="s">
        <v>40</v>
      </c>
      <c r="C22" s="22"/>
      <c r="D22" s="15" t="s">
        <v>5</v>
      </c>
      <c r="G22" s="2"/>
      <c r="I22" s="2"/>
      <c r="K22" s="2"/>
      <c r="M22" s="2"/>
      <c r="P22" s="2"/>
      <c r="R22" s="2"/>
      <c r="U22" s="2"/>
      <c r="W22" s="2"/>
    </row>
    <row r="23" spans="1:23" ht="20" customHeight="1">
      <c r="B23" s="15" t="s">
        <v>44</v>
      </c>
      <c r="C23" s="22"/>
      <c r="D23" s="15" t="s">
        <v>13</v>
      </c>
      <c r="G23" s="2"/>
      <c r="I23" s="2"/>
      <c r="K23" s="2"/>
      <c r="M23" s="2"/>
      <c r="P23" s="2"/>
      <c r="R23" s="2"/>
      <c r="U23" s="2"/>
      <c r="W23" s="2"/>
    </row>
    <row r="24" spans="1:23" ht="20" customHeight="1">
      <c r="B24" s="15" t="s">
        <v>46</v>
      </c>
      <c r="C24" s="22"/>
      <c r="D24" s="15" t="s">
        <v>13</v>
      </c>
      <c r="G24" s="2"/>
      <c r="I24" s="2"/>
      <c r="K24" s="2"/>
      <c r="M24" s="2"/>
      <c r="P24" s="2"/>
      <c r="R24" s="2"/>
      <c r="U24" s="2"/>
      <c r="W24" s="2"/>
    </row>
    <row r="25" spans="1:23" ht="20" customHeight="1">
      <c r="B25" s="15" t="s">
        <v>48</v>
      </c>
      <c r="C25" s="22"/>
      <c r="D25" s="15" t="s">
        <v>5</v>
      </c>
      <c r="G25" s="2"/>
      <c r="I25" s="2"/>
      <c r="K25" s="2"/>
      <c r="M25" s="2"/>
      <c r="P25" s="2"/>
      <c r="R25" s="2"/>
      <c r="U25" s="2"/>
      <c r="W25" s="2"/>
    </row>
    <row r="26" spans="1:23" ht="20" customHeight="1">
      <c r="B26" s="15" t="s">
        <v>51</v>
      </c>
      <c r="C26" s="22"/>
      <c r="D26" s="15" t="s">
        <v>13</v>
      </c>
      <c r="G26" s="2"/>
      <c r="I26" s="2"/>
      <c r="K26" s="2"/>
      <c r="M26" s="2"/>
      <c r="P26" s="2"/>
      <c r="R26" s="2"/>
      <c r="U26" s="2"/>
      <c r="W26" s="2"/>
    </row>
    <row r="27" spans="1:23" ht="20" customHeight="1">
      <c r="B27" s="15" t="s">
        <v>53</v>
      </c>
      <c r="C27" s="22"/>
      <c r="D27" s="15" t="s">
        <v>13</v>
      </c>
      <c r="G27" s="2"/>
      <c r="I27" s="2"/>
      <c r="K27" s="4"/>
      <c r="M27" s="2"/>
      <c r="P27" s="4"/>
      <c r="R27" s="2"/>
      <c r="U27" s="2"/>
      <c r="W27" s="2"/>
    </row>
    <row r="28" spans="1:23" ht="20" customHeight="1">
      <c r="A28" s="90" t="s">
        <v>170</v>
      </c>
      <c r="B28" s="15" t="s">
        <v>55</v>
      </c>
      <c r="C28" s="22"/>
      <c r="D28" s="15" t="s">
        <v>13</v>
      </c>
      <c r="G28" s="2"/>
      <c r="I28" s="2"/>
      <c r="U28" s="2"/>
      <c r="W28" s="2"/>
    </row>
    <row r="29" spans="1:23" ht="20" customHeight="1">
      <c r="B29" s="15" t="s">
        <v>83</v>
      </c>
      <c r="C29" s="22"/>
      <c r="D29" s="15" t="s">
        <v>13</v>
      </c>
      <c r="G29" s="2"/>
      <c r="I29" s="2"/>
      <c r="U29" s="2"/>
      <c r="W29" s="2"/>
    </row>
    <row r="30" spans="1:23" ht="20" customHeight="1">
      <c r="G30" s="2"/>
      <c r="I30" s="2"/>
    </row>
    <row r="31" spans="1:23" ht="20" customHeight="1">
      <c r="B31" s="17" t="s">
        <v>76</v>
      </c>
      <c r="G31" s="2"/>
      <c r="I31" s="2"/>
      <c r="U31" s="1"/>
    </row>
    <row r="32" spans="1:23" ht="20" customHeight="1">
      <c r="A32" s="90" t="s">
        <v>170</v>
      </c>
      <c r="B32" s="15" t="s">
        <v>58</v>
      </c>
      <c r="C32" s="22"/>
      <c r="D32" s="15" t="s">
        <v>42</v>
      </c>
      <c r="G32" s="1"/>
      <c r="I32" s="2"/>
      <c r="U32" s="2"/>
      <c r="W32" s="2"/>
    </row>
    <row r="33" spans="1:23" ht="20" customHeight="1">
      <c r="A33" s="90" t="s">
        <v>170</v>
      </c>
      <c r="B33" s="15" t="s">
        <v>61</v>
      </c>
      <c r="C33" s="22"/>
      <c r="D33" s="15" t="s">
        <v>62</v>
      </c>
      <c r="G33" s="1"/>
      <c r="U33" s="2"/>
      <c r="W33" s="2"/>
    </row>
    <row r="34" spans="1:23" ht="20" customHeight="1">
      <c r="A34" s="90" t="s">
        <v>170</v>
      </c>
      <c r="B34" s="15" t="s">
        <v>64</v>
      </c>
      <c r="C34" s="22"/>
      <c r="D34" s="15" t="s">
        <v>62</v>
      </c>
      <c r="G34" s="2"/>
      <c r="U34" s="2"/>
      <c r="W34" s="2"/>
    </row>
    <row r="35" spans="1:23" ht="20" customHeight="1">
      <c r="A35" s="90" t="s">
        <v>170</v>
      </c>
      <c r="B35" s="15" t="s">
        <v>77</v>
      </c>
      <c r="C35" s="46"/>
      <c r="D35" s="15" t="s">
        <v>4</v>
      </c>
      <c r="G35" s="2"/>
      <c r="I35" s="2"/>
      <c r="U35" s="2"/>
      <c r="W35" s="2"/>
    </row>
    <row r="36" spans="1:23" ht="20" customHeight="1">
      <c r="A36" s="90" t="s">
        <v>170</v>
      </c>
      <c r="B36" s="15" t="s">
        <v>67</v>
      </c>
      <c r="C36" s="22"/>
      <c r="D36" s="15" t="s">
        <v>62</v>
      </c>
      <c r="I36" s="2"/>
      <c r="U36" s="2"/>
      <c r="W36" s="2"/>
    </row>
    <row r="37" spans="1:23" ht="20" customHeight="1">
      <c r="A37" s="90" t="s">
        <v>170</v>
      </c>
      <c r="B37" s="15" t="s">
        <v>78</v>
      </c>
      <c r="C37" s="46"/>
      <c r="D37" s="15" t="s">
        <v>4</v>
      </c>
      <c r="I37" s="2"/>
      <c r="U37" s="2"/>
      <c r="W37" s="2"/>
    </row>
    <row r="38" spans="1:23" ht="20" customHeight="1">
      <c r="B38" s="15" t="s">
        <v>85</v>
      </c>
      <c r="C38" s="22"/>
      <c r="D38" s="15" t="s">
        <v>50</v>
      </c>
      <c r="G38" s="2"/>
      <c r="I38" s="2"/>
      <c r="U38" s="2"/>
      <c r="W38" s="2"/>
    </row>
    <row r="39" spans="1:23" ht="20" customHeight="1">
      <c r="B39" s="15" t="s">
        <v>71</v>
      </c>
      <c r="C39" s="22"/>
      <c r="D39" s="15" t="s">
        <v>50</v>
      </c>
      <c r="G39" s="2"/>
      <c r="I39" s="2"/>
      <c r="U39" s="2"/>
      <c r="W39" s="2"/>
    </row>
    <row r="40" spans="1:23" ht="20" customHeight="1">
      <c r="B40" s="15" t="s">
        <v>72</v>
      </c>
      <c r="C40" s="22"/>
      <c r="D40" s="15" t="s">
        <v>5</v>
      </c>
      <c r="G40" s="2"/>
      <c r="I40" s="2"/>
      <c r="U40" s="2"/>
      <c r="W40" s="2"/>
    </row>
    <row r="41" spans="1:23" ht="20" customHeight="1">
      <c r="G41" s="4"/>
      <c r="I41" s="2"/>
      <c r="U41" s="2"/>
      <c r="W41" s="2"/>
    </row>
    <row r="42" spans="1:23" ht="20" customHeight="1" thickBot="1">
      <c r="B42" s="60" t="s">
        <v>160</v>
      </c>
      <c r="C42" s="24"/>
      <c r="D42" s="25"/>
      <c r="E42" s="86"/>
      <c r="F42" s="61"/>
      <c r="G42" s="62" t="s">
        <v>134</v>
      </c>
      <c r="I42" s="2"/>
      <c r="U42" s="2"/>
      <c r="W42" s="2"/>
    </row>
    <row r="43" spans="1:23" ht="20" customHeight="1">
      <c r="A43" s="90" t="s">
        <v>170</v>
      </c>
      <c r="C43" s="46"/>
      <c r="D43" s="13" t="s">
        <v>84</v>
      </c>
      <c r="F43" s="58"/>
      <c r="G43" s="59">
        <f>IF(C43&gt;0, (2000*C43)/VLOOKUP(B43,'8. CONSTANTS'!$A$7:$G$22,7,FALSE), 0)</f>
        <v>0</v>
      </c>
    </row>
    <row r="44" spans="1:23" ht="20" customHeight="1">
      <c r="C44" s="46"/>
      <c r="D44" s="13" t="s">
        <v>84</v>
      </c>
      <c r="F44" s="58"/>
      <c r="G44" s="59">
        <f>IF(C44&gt;0, (2000*C44)/VLOOKUP(B44,'8. CONSTANTS'!$A$7:$G$22,7,FALSE), 0)</f>
        <v>0</v>
      </c>
    </row>
    <row r="45" spans="1:23" ht="20" customHeight="1">
      <c r="C45" s="46"/>
      <c r="D45" s="13" t="s">
        <v>84</v>
      </c>
      <c r="F45" s="58"/>
      <c r="G45" s="59">
        <f>IF(C45&gt;0, (2000*C45)/VLOOKUP(B45,'8. CONSTANTS'!$A$7:$G$22,7,FALSE), 0)</f>
        <v>0</v>
      </c>
    </row>
    <row r="46" spans="1:23" ht="20" customHeight="1">
      <c r="C46" s="46"/>
      <c r="D46" s="13" t="s">
        <v>84</v>
      </c>
      <c r="F46" s="58"/>
      <c r="G46" s="59">
        <f>IF(C46&gt;0, (2000*C46)/VLOOKUP(B46,'8. CONSTANTS'!$A$7:$G$22,7,FALSE), 0)</f>
        <v>0</v>
      </c>
    </row>
    <row r="47" spans="1:23" ht="20" customHeight="1">
      <c r="C47" s="46"/>
      <c r="D47" s="13" t="s">
        <v>84</v>
      </c>
      <c r="F47" s="58"/>
      <c r="G47" s="59">
        <f>IF(C47&gt;0, (2000*C47)/VLOOKUP(B47,'8. CONSTANTS'!$A$7:$G$22,7,FALSE), 0)</f>
        <v>0</v>
      </c>
    </row>
    <row r="48" spans="1:23" ht="20" customHeight="1">
      <c r="C48" s="46"/>
      <c r="D48" s="13" t="s">
        <v>84</v>
      </c>
      <c r="F48" s="58"/>
      <c r="G48" s="59">
        <f>IF(C48&gt;0, (2000*C48)/VLOOKUP(B48,'8. CONSTANTS'!$A$7:$G$22,7,FALSE), 0)</f>
        <v>0</v>
      </c>
    </row>
    <row r="49" spans="2:7" ht="20" customHeight="1">
      <c r="C49" s="46"/>
      <c r="D49" s="13" t="s">
        <v>84</v>
      </c>
      <c r="F49" s="58"/>
      <c r="G49" s="59">
        <f>IF(C49&gt;0, (2000*C49)/VLOOKUP(B49,'8. CONSTANTS'!$A$7:$G$22,7,FALSE), 0)</f>
        <v>0</v>
      </c>
    </row>
    <row r="50" spans="2:7" ht="20" customHeight="1">
      <c r="C50" s="46"/>
      <c r="D50" s="13" t="s">
        <v>84</v>
      </c>
      <c r="F50" s="58"/>
      <c r="G50" s="59">
        <f>IF(C50&gt;0, (2000*C50)/VLOOKUP(B50,'8. CONSTANTS'!$A$7:$G$22,7,FALSE), 0)</f>
        <v>0</v>
      </c>
    </row>
    <row r="51" spans="2:7" ht="20" customHeight="1">
      <c r="C51" s="46"/>
      <c r="D51" s="13" t="s">
        <v>84</v>
      </c>
      <c r="F51" s="58"/>
      <c r="G51" s="59">
        <f>IF(C51&gt;0, (2000*C51)/VLOOKUP(B51,'8. CONSTANTS'!$A$7:$G$22,7,FALSE), 0)</f>
        <v>0</v>
      </c>
    </row>
    <row r="52" spans="2:7" ht="20" customHeight="1">
      <c r="C52" s="46"/>
      <c r="D52" s="13" t="s">
        <v>84</v>
      </c>
      <c r="F52" s="58"/>
      <c r="G52" s="59">
        <f>IF(C52&gt;0, (2000*C52)/VLOOKUP(B52,'8. CONSTANTS'!$A$7:$G$22,7,FALSE), 0)</f>
        <v>0</v>
      </c>
    </row>
    <row r="53" spans="2:7" ht="20" customHeight="1" thickBot="1">
      <c r="B53" s="25"/>
      <c r="C53" s="47"/>
      <c r="D53" s="25" t="s">
        <v>84</v>
      </c>
      <c r="E53" s="86"/>
      <c r="F53" s="61"/>
      <c r="G53" s="63">
        <f>IF(C53&gt;0, (2000*C53)/VLOOKUP(B53,'8. CONSTANTS'!$A$7:$G$22,7,FALSE), 0)</f>
        <v>0</v>
      </c>
    </row>
    <row r="54" spans="2:7" ht="20" customHeight="1">
      <c r="B54" s="39" t="s">
        <v>135</v>
      </c>
      <c r="C54" s="48">
        <f>SUM(C43:C53)</f>
        <v>0</v>
      </c>
      <c r="F54" s="58"/>
      <c r="G54" s="59">
        <f>SUMIF($G$43:$G$53,"&gt;0")</f>
        <v>0</v>
      </c>
    </row>
    <row r="55" spans="2:7" ht="20" customHeight="1">
      <c r="E55" s="87" t="s">
        <v>188</v>
      </c>
    </row>
    <row r="56" spans="2:7" ht="41" customHeight="1">
      <c r="E56" s="88"/>
    </row>
    <row r="57" spans="2:7" ht="20" customHeight="1"/>
    <row r="58" spans="2:7" ht="20" customHeight="1"/>
    <row r="59" spans="2:7" ht="20" customHeight="1"/>
    <row r="60" spans="2:7" ht="20" customHeight="1"/>
    <row r="61" spans="2:7" ht="20" customHeight="1"/>
    <row r="62" spans="2:7" ht="20" customHeight="1"/>
    <row r="63" spans="2:7" ht="20" customHeight="1"/>
    <row r="64" spans="2:7"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sheetData>
  <mergeCells count="2">
    <mergeCell ref="B1:E1"/>
    <mergeCell ref="G1:K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50B75A0-A98C-1D4A-BC91-0485AC380786}">
          <x14:formula1>
            <xm:f>'8. CONSTANTS'!$A$8:$A$22</xm:f>
          </x14:formula1>
          <xm:sqref>B43:B53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5F0C-DEE8-9043-9308-2E3BBD636394}">
  <dimension ref="A1:W63"/>
  <sheetViews>
    <sheetView topLeftCell="C1" workbookViewId="0">
      <selection activeCell="G6" sqref="G6:H6"/>
    </sheetView>
  </sheetViews>
  <sheetFormatPr baseColWidth="10" defaultRowHeight="19"/>
  <cols>
    <col min="1" max="1" width="14.1640625" bestFit="1" customWidth="1"/>
    <col min="2" max="2" width="80.33203125" style="16" bestFit="1" customWidth="1"/>
    <col min="3" max="3" width="19.5" style="16" customWidth="1"/>
    <col min="4" max="4" width="18.83203125" style="16" bestFit="1" customWidth="1"/>
    <col min="5" max="5" width="24.5" style="16" customWidth="1"/>
    <col min="7" max="7" width="45.6640625" bestFit="1" customWidth="1"/>
    <col min="8" max="8" width="15.33203125" bestFit="1" customWidth="1"/>
    <col min="9" max="9" width="18.6640625" bestFit="1" customWidth="1"/>
    <col min="10" max="10" width="16.6640625" bestFit="1" customWidth="1"/>
    <col min="11" max="11" width="12.83203125" bestFit="1" customWidth="1"/>
  </cols>
  <sheetData>
    <row r="1" spans="1:11" s="67" customFormat="1" ht="20" customHeight="1">
      <c r="B1" s="103" t="s">
        <v>180</v>
      </c>
      <c r="C1" s="103"/>
      <c r="D1" s="103"/>
      <c r="E1" s="103"/>
      <c r="G1" s="104" t="s">
        <v>181</v>
      </c>
      <c r="H1" s="104"/>
      <c r="I1" s="104"/>
      <c r="J1" s="104"/>
      <c r="K1" s="104"/>
    </row>
    <row r="2" spans="1:11" s="67" customFormat="1" ht="20" customHeight="1">
      <c r="B2" s="71"/>
      <c r="C2" s="71"/>
      <c r="D2" s="71"/>
      <c r="E2" s="71"/>
      <c r="G2" s="69"/>
      <c r="H2" s="72"/>
      <c r="I2" s="72"/>
      <c r="J2" s="72"/>
      <c r="K2" s="72"/>
    </row>
    <row r="3" spans="1:11" s="23" customFormat="1" ht="20" customHeight="1">
      <c r="B3" s="64"/>
      <c r="C3" s="73" t="s">
        <v>2</v>
      </c>
      <c r="D3" s="64" t="s">
        <v>0</v>
      </c>
      <c r="E3" s="64" t="s">
        <v>1</v>
      </c>
      <c r="G3" s="45"/>
      <c r="H3" s="45" t="s">
        <v>129</v>
      </c>
      <c r="I3" s="45" t="s">
        <v>130</v>
      </c>
      <c r="J3" s="45" t="s">
        <v>131</v>
      </c>
      <c r="K3" s="45" t="s">
        <v>132</v>
      </c>
    </row>
    <row r="4" spans="1:11" s="5" customFormat="1" ht="20" customHeight="1">
      <c r="A4" s="76" t="s">
        <v>170</v>
      </c>
      <c r="B4" s="18" t="s">
        <v>87</v>
      </c>
      <c r="C4" s="20"/>
      <c r="D4" s="19" t="s">
        <v>86</v>
      </c>
      <c r="E4" s="18"/>
      <c r="G4" s="39" t="s">
        <v>136</v>
      </c>
      <c r="H4" s="89">
        <f>C28*'8. CONSTANTS'!$C$3</f>
        <v>0</v>
      </c>
      <c r="I4" s="93">
        <v>463</v>
      </c>
      <c r="J4" s="93">
        <v>851</v>
      </c>
      <c r="K4" s="93">
        <v>2381</v>
      </c>
    </row>
    <row r="5" spans="1:11" s="5" customFormat="1" ht="20" customHeight="1">
      <c r="B5" s="64"/>
      <c r="C5" s="64"/>
      <c r="D5" s="64"/>
      <c r="E5" s="64"/>
      <c r="G5" s="39" t="s">
        <v>137</v>
      </c>
      <c r="H5" s="89">
        <f>H4-(C11*C12*'8. CONSTANTS'!$B$3*'8. CONSTANTS'!$C$3)+(C14*C15*'8. CONSTANTS'!$B$3*'8. CONSTANTS'!$C$3)</f>
        <v>0</v>
      </c>
      <c r="I5" s="93">
        <v>183</v>
      </c>
      <c r="J5" s="93">
        <v>2191</v>
      </c>
      <c r="K5" s="93">
        <v>3737</v>
      </c>
    </row>
    <row r="6" spans="1:11" ht="20" customHeight="1">
      <c r="B6" s="17" t="s">
        <v>138</v>
      </c>
      <c r="G6" s="39" t="s">
        <v>212</v>
      </c>
      <c r="H6" s="89" t="str">
        <f>IF($C$17&gt;0, $H$5/$C$17, "n/a")</f>
        <v>n/a</v>
      </c>
      <c r="I6" s="52">
        <v>24.8</v>
      </c>
      <c r="J6" s="52">
        <v>30</v>
      </c>
      <c r="K6" s="54">
        <v>30</v>
      </c>
    </row>
    <row r="7" spans="1:11" ht="20" customHeight="1">
      <c r="B7" s="15" t="s">
        <v>3</v>
      </c>
      <c r="C7" s="20"/>
      <c r="D7" s="15" t="s">
        <v>5</v>
      </c>
      <c r="G7" s="39" t="s">
        <v>124</v>
      </c>
      <c r="H7" s="89">
        <f>IF(($C$35+$C$36+$C$38)&gt;0, $H$5/((C$35+C$36*(C$37/'8. CONSTANTS'!$B$15))+(C$38*(C$39/'8. CONSTANTS'!$B$15))), 0)</f>
        <v>0</v>
      </c>
      <c r="I7" s="50" t="str">
        <f>IF($C$38&gt;0, $H$5/(2000*$C$38),"n/a")</f>
        <v>n/a</v>
      </c>
      <c r="J7" s="52">
        <v>62</v>
      </c>
      <c r="K7" s="54">
        <v>88.9</v>
      </c>
    </row>
    <row r="8" spans="1:11" ht="20" customHeight="1">
      <c r="B8" s="15" t="s">
        <v>10</v>
      </c>
      <c r="C8" s="20"/>
      <c r="D8" s="15" t="s">
        <v>7</v>
      </c>
      <c r="G8" s="39" t="s">
        <v>144</v>
      </c>
      <c r="H8" s="89" t="str">
        <f>IF($C$38&gt;0, $H$5/(2000*$C$38),"n/a")</f>
        <v>n/a</v>
      </c>
      <c r="I8" s="50" t="str">
        <f>IF($C$38&gt;0, $H$5/(2000*$C$38),"n/a")</f>
        <v>n/a</v>
      </c>
      <c r="J8" s="50" t="str">
        <f>IF($C$38&gt;0, $H$5/(2000*$C$38),"n/a")</f>
        <v>n/a</v>
      </c>
      <c r="K8" s="50" t="str">
        <f>IF($C$38&gt;0, $H$5/(2000*$C$38),"n/a")</f>
        <v>n/a</v>
      </c>
    </row>
    <row r="9" spans="1:11" ht="20" customHeight="1">
      <c r="B9" s="15" t="s">
        <v>14</v>
      </c>
      <c r="C9" s="20"/>
      <c r="D9" s="15" t="s">
        <v>7</v>
      </c>
      <c r="G9" s="39" t="s">
        <v>125</v>
      </c>
      <c r="H9" s="89" t="str">
        <f>IF(($C$32+$C$36+$C$38)&gt;0, $H$5/($C$32+($C$36*($C$37/'8. CONSTANTS'!$B$15)/'8. CONSTANTS'!$D$15)+($C$38*($C$39/'8. CONSTANTS'!$B$15)/'8. CONSTANTS'!$D$15)), "n/a")</f>
        <v>n/a</v>
      </c>
      <c r="I9" s="55">
        <v>26</v>
      </c>
      <c r="J9" s="56">
        <v>38</v>
      </c>
      <c r="K9" s="55">
        <v>48</v>
      </c>
    </row>
    <row r="10" spans="1:11" ht="20" customHeight="1">
      <c r="B10" s="15" t="s">
        <v>18</v>
      </c>
      <c r="C10" s="20"/>
      <c r="D10" s="15" t="s">
        <v>7</v>
      </c>
      <c r="G10" s="39" t="s">
        <v>126</v>
      </c>
      <c r="H10" s="89" t="str">
        <f>IF($C$38&gt;0, $H$5/($C$38*$G$54), "n/a")</f>
        <v>n/a</v>
      </c>
      <c r="I10" s="50" t="str">
        <f>IF($C$38&gt;0, $H$5/(2000*$C$38),"n/a")</f>
        <v>n/a</v>
      </c>
      <c r="J10" s="50" t="str">
        <f>IF($C$38&gt;0, $H$5/(2000*$C$38),"n/a")</f>
        <v>n/a</v>
      </c>
      <c r="K10" s="50" t="str">
        <f>IF($C$38&gt;0, $H$5/(2000*$C$38),"n/a")</f>
        <v>n/a</v>
      </c>
    </row>
    <row r="11" spans="1:11" ht="20" customHeight="1">
      <c r="A11" s="76" t="s">
        <v>170</v>
      </c>
      <c r="B11" s="15" t="s">
        <v>23</v>
      </c>
      <c r="C11" s="20"/>
      <c r="D11" s="15" t="s">
        <v>7</v>
      </c>
    </row>
    <row r="12" spans="1:11" ht="20" customHeight="1">
      <c r="A12" s="76" t="s">
        <v>170</v>
      </c>
      <c r="B12" s="15" t="s">
        <v>194</v>
      </c>
      <c r="C12" s="20"/>
      <c r="D12" s="15" t="s">
        <v>13</v>
      </c>
    </row>
    <row r="13" spans="1:11" ht="20" customHeight="1">
      <c r="B13" s="15" t="s">
        <v>27</v>
      </c>
      <c r="C13" s="20"/>
      <c r="D13" s="15" t="s">
        <v>25</v>
      </c>
    </row>
    <row r="14" spans="1:11" ht="20" customHeight="1">
      <c r="A14" s="76" t="s">
        <v>170</v>
      </c>
      <c r="B14" s="15" t="s">
        <v>30</v>
      </c>
      <c r="C14" s="20"/>
      <c r="D14" s="15" t="s">
        <v>7</v>
      </c>
    </row>
    <row r="15" spans="1:11" ht="20" customHeight="1">
      <c r="A15" s="76" t="s">
        <v>170</v>
      </c>
      <c r="B15" s="15" t="s">
        <v>195</v>
      </c>
      <c r="C15" s="20"/>
      <c r="D15" s="15" t="s">
        <v>13</v>
      </c>
    </row>
    <row r="16" spans="1:11" ht="20" customHeight="1">
      <c r="B16" s="15" t="s">
        <v>33</v>
      </c>
      <c r="C16" s="20"/>
      <c r="D16" s="15" t="s">
        <v>25</v>
      </c>
    </row>
    <row r="17" spans="1:4" ht="20" customHeight="1">
      <c r="A17" s="76" t="s">
        <v>170</v>
      </c>
      <c r="B17" s="15" t="s">
        <v>17</v>
      </c>
      <c r="C17" s="20"/>
      <c r="D17" s="15" t="s">
        <v>7</v>
      </c>
    </row>
    <row r="18" spans="1:4" ht="20" customHeight="1">
      <c r="B18" s="15" t="s">
        <v>36</v>
      </c>
      <c r="C18" s="20"/>
      <c r="D18" s="15" t="s">
        <v>13</v>
      </c>
    </row>
    <row r="19" spans="1:4" ht="20" customHeight="1">
      <c r="B19" s="15" t="s">
        <v>39</v>
      </c>
      <c r="C19" s="20"/>
      <c r="D19" s="15" t="s">
        <v>25</v>
      </c>
    </row>
    <row r="20" spans="1:4" ht="20" customHeight="1"/>
    <row r="21" spans="1:4" ht="20" customHeight="1">
      <c r="B21" s="17" t="s">
        <v>139</v>
      </c>
    </row>
    <row r="22" spans="1:4" ht="20" customHeight="1">
      <c r="B22" s="15" t="s">
        <v>40</v>
      </c>
      <c r="C22" s="20"/>
      <c r="D22" s="15" t="s">
        <v>5</v>
      </c>
    </row>
    <row r="23" spans="1:4" ht="20" customHeight="1">
      <c r="B23" s="15" t="s">
        <v>44</v>
      </c>
      <c r="C23" s="20"/>
      <c r="D23" s="15" t="s">
        <v>13</v>
      </c>
    </row>
    <row r="24" spans="1:4" ht="20" customHeight="1">
      <c r="B24" s="15" t="s">
        <v>46</v>
      </c>
      <c r="C24" s="20"/>
      <c r="D24" s="15" t="s">
        <v>13</v>
      </c>
    </row>
    <row r="25" spans="1:4" ht="20" customHeight="1">
      <c r="B25" s="15" t="s">
        <v>48</v>
      </c>
      <c r="C25" s="20"/>
      <c r="D25" s="15" t="s">
        <v>5</v>
      </c>
    </row>
    <row r="26" spans="1:4" ht="20" customHeight="1">
      <c r="B26" s="15" t="s">
        <v>51</v>
      </c>
      <c r="C26" s="20"/>
      <c r="D26" s="15" t="s">
        <v>13</v>
      </c>
    </row>
    <row r="27" spans="1:4" ht="20" customHeight="1">
      <c r="B27" s="15" t="s">
        <v>53</v>
      </c>
      <c r="C27" s="20"/>
      <c r="D27" s="15" t="s">
        <v>13</v>
      </c>
    </row>
    <row r="28" spans="1:4" ht="20" customHeight="1">
      <c r="A28" s="76" t="s">
        <v>170</v>
      </c>
      <c r="B28" s="15" t="s">
        <v>55</v>
      </c>
      <c r="C28" s="20"/>
      <c r="D28" s="15" t="s">
        <v>13</v>
      </c>
    </row>
    <row r="29" spans="1:4" ht="20" customHeight="1">
      <c r="B29" s="15" t="s">
        <v>56</v>
      </c>
      <c r="C29" s="20"/>
      <c r="D29" s="15" t="s">
        <v>13</v>
      </c>
    </row>
    <row r="30" spans="1:4" ht="20" customHeight="1"/>
    <row r="31" spans="1:4" ht="20" customHeight="1">
      <c r="B31" s="17" t="s">
        <v>140</v>
      </c>
    </row>
    <row r="32" spans="1:4" ht="20" customHeight="1">
      <c r="A32" s="76" t="s">
        <v>170</v>
      </c>
      <c r="B32" s="15" t="s">
        <v>60</v>
      </c>
      <c r="C32" s="20"/>
      <c r="D32" s="15" t="s">
        <v>42</v>
      </c>
    </row>
    <row r="33" spans="1:23" ht="20" customHeight="1">
      <c r="B33" s="15" t="s">
        <v>63</v>
      </c>
      <c r="C33" s="20"/>
      <c r="D33" s="15" t="s">
        <v>42</v>
      </c>
    </row>
    <row r="34" spans="1:23" ht="20" customHeight="1">
      <c r="B34" s="15" t="s">
        <v>47</v>
      </c>
      <c r="C34" s="20"/>
      <c r="D34" s="15" t="s">
        <v>5</v>
      </c>
    </row>
    <row r="35" spans="1:23" ht="20" customHeight="1">
      <c r="A35" s="76" t="s">
        <v>170</v>
      </c>
      <c r="B35" s="15" t="s">
        <v>66</v>
      </c>
      <c r="C35" s="20"/>
      <c r="D35" s="15" t="s">
        <v>62</v>
      </c>
    </row>
    <row r="36" spans="1:23" ht="20" customHeight="1">
      <c r="A36" s="76" t="s">
        <v>170</v>
      </c>
      <c r="B36" s="15" t="s">
        <v>69</v>
      </c>
      <c r="C36" s="20"/>
      <c r="D36" s="15" t="s">
        <v>62</v>
      </c>
    </row>
    <row r="37" spans="1:23" ht="20" customHeight="1">
      <c r="A37" s="76" t="s">
        <v>170</v>
      </c>
      <c r="B37" s="15" t="s">
        <v>77</v>
      </c>
      <c r="C37" s="20"/>
      <c r="D37" s="15" t="s">
        <v>4</v>
      </c>
    </row>
    <row r="38" spans="1:23" ht="20" customHeight="1">
      <c r="A38" s="76" t="s">
        <v>170</v>
      </c>
      <c r="B38" s="15" t="s">
        <v>70</v>
      </c>
      <c r="C38" s="20"/>
      <c r="D38" s="15" t="s">
        <v>62</v>
      </c>
    </row>
    <row r="39" spans="1:23" ht="20" customHeight="1">
      <c r="A39" s="76" t="s">
        <v>170</v>
      </c>
      <c r="B39" s="15" t="s">
        <v>78</v>
      </c>
      <c r="C39" s="20"/>
      <c r="D39" s="15" t="s">
        <v>4</v>
      </c>
    </row>
    <row r="40" spans="1:23" ht="20" customHeight="1">
      <c r="A40" s="76" t="s">
        <v>170</v>
      </c>
      <c r="B40" s="15" t="s">
        <v>145</v>
      </c>
      <c r="C40" s="20"/>
      <c r="D40" s="15" t="s">
        <v>50</v>
      </c>
    </row>
    <row r="41" spans="1:23" ht="20" customHeight="1">
      <c r="B41" s="15" t="s">
        <v>71</v>
      </c>
      <c r="C41" s="20"/>
      <c r="D41" s="15" t="s">
        <v>50</v>
      </c>
    </row>
    <row r="42" spans="1:23" ht="20" customHeight="1">
      <c r="B42" s="15" t="s">
        <v>72</v>
      </c>
      <c r="C42" s="20"/>
      <c r="D42" s="15" t="s">
        <v>5</v>
      </c>
    </row>
    <row r="43" spans="1:23" ht="20" customHeight="1"/>
    <row r="44" spans="1:23" ht="20" customHeight="1" thickBot="1">
      <c r="B44" s="60" t="s">
        <v>159</v>
      </c>
      <c r="C44" s="24"/>
      <c r="D44" s="25"/>
      <c r="E44" s="25"/>
      <c r="F44" s="61"/>
      <c r="G44" s="62" t="s">
        <v>134</v>
      </c>
      <c r="I44" s="2"/>
      <c r="U44" s="2"/>
      <c r="W44" s="2"/>
    </row>
    <row r="45" spans="1:23" ht="20" customHeight="1">
      <c r="A45" s="76" t="s">
        <v>170</v>
      </c>
      <c r="B45" s="16" t="s">
        <v>101</v>
      </c>
      <c r="C45" s="46"/>
      <c r="D45" s="13" t="s">
        <v>84</v>
      </c>
      <c r="F45" s="58"/>
      <c r="G45" s="59">
        <f>IF(C45&gt;0, (2000*C45)/VLOOKUP(B45,'8. CONSTANTS'!$A$7:$G$22,7,FALSE), 0)</f>
        <v>0</v>
      </c>
    </row>
    <row r="46" spans="1:23" ht="20" customHeight="1">
      <c r="C46" s="46"/>
      <c r="D46" s="13" t="s">
        <v>84</v>
      </c>
      <c r="F46" s="58"/>
      <c r="G46" s="59">
        <f>IF(C46&gt;0, (2000*C46)/VLOOKUP(B46,'8. CONSTANTS'!$A$7:$G$22,7,FALSE), 0)</f>
        <v>0</v>
      </c>
    </row>
    <row r="47" spans="1:23" ht="20" customHeight="1">
      <c r="C47" s="46"/>
      <c r="D47" s="13" t="s">
        <v>84</v>
      </c>
      <c r="F47" s="58"/>
      <c r="G47" s="59">
        <f>IF(C47&gt;0, (2000*C47)/VLOOKUP(B47,'8. CONSTANTS'!$A$7:$G$22,7,FALSE), 0)</f>
        <v>0</v>
      </c>
    </row>
    <row r="48" spans="1:23" ht="20" customHeight="1">
      <c r="C48" s="46"/>
      <c r="D48" s="13" t="s">
        <v>84</v>
      </c>
      <c r="F48" s="58"/>
      <c r="G48" s="59">
        <f>IF(C48&gt;0, (2000*C48)/VLOOKUP(B48,'8. CONSTANTS'!$A$7:$G$22,7,FALSE), 0)</f>
        <v>0</v>
      </c>
    </row>
    <row r="49" spans="2:7" ht="20" customHeight="1">
      <c r="C49" s="46"/>
      <c r="D49" s="13" t="s">
        <v>84</v>
      </c>
      <c r="F49" s="58"/>
      <c r="G49" s="59">
        <f>IF(C49&gt;0, (2000*C49)/VLOOKUP(B49,'8. CONSTANTS'!$A$7:$G$22,7,FALSE), 0)</f>
        <v>0</v>
      </c>
    </row>
    <row r="50" spans="2:7" ht="20" customHeight="1">
      <c r="C50" s="46"/>
      <c r="D50" s="13" t="s">
        <v>84</v>
      </c>
      <c r="F50" s="58"/>
      <c r="G50" s="59">
        <f>IF(C50&gt;0, (2000*C50)/VLOOKUP(B50,'8. CONSTANTS'!$A$7:$G$22,7,FALSE), 0)</f>
        <v>0</v>
      </c>
    </row>
    <row r="51" spans="2:7" ht="20" customHeight="1">
      <c r="C51" s="46"/>
      <c r="D51" s="13" t="s">
        <v>84</v>
      </c>
      <c r="F51" s="58"/>
      <c r="G51" s="59">
        <f>IF(C51&gt;0, (2000*C51)/VLOOKUP(B51,'8. CONSTANTS'!$A$7:$G$22,7,FALSE), 0)</f>
        <v>0</v>
      </c>
    </row>
    <row r="52" spans="2:7" ht="20" customHeight="1">
      <c r="C52" s="46"/>
      <c r="D52" s="13" t="s">
        <v>84</v>
      </c>
      <c r="F52" s="58"/>
      <c r="G52" s="59">
        <f>IF(C52&gt;0, (2000*C52)/VLOOKUP(B52,'8. CONSTANTS'!$A$7:$G$22,7,FALSE), 0)</f>
        <v>0</v>
      </c>
    </row>
    <row r="53" spans="2:7" ht="20" customHeight="1">
      <c r="C53" s="46"/>
      <c r="D53" s="13" t="s">
        <v>84</v>
      </c>
      <c r="F53" s="58"/>
      <c r="G53" s="59">
        <f>IF(C53&gt;0, (2000*C53)/VLOOKUP(B53,'8. CONSTANTS'!$A$7:$G$22,7,FALSE), 0)</f>
        <v>0</v>
      </c>
    </row>
    <row r="54" spans="2:7" ht="20" customHeight="1">
      <c r="C54" s="46"/>
      <c r="D54" s="13" t="s">
        <v>84</v>
      </c>
      <c r="F54" s="58"/>
      <c r="G54" s="59">
        <f>IF(C54&gt;0, (2000*C54)/VLOOKUP(B54,'8. CONSTANTS'!$A$7:$G$22,7,FALSE), 0)</f>
        <v>0</v>
      </c>
    </row>
    <row r="55" spans="2:7" ht="20" customHeight="1" thickBot="1">
      <c r="B55" s="25"/>
      <c r="C55" s="47"/>
      <c r="D55" s="25" t="s">
        <v>84</v>
      </c>
      <c r="E55" s="25"/>
      <c r="F55" s="61"/>
      <c r="G55" s="63">
        <f>IF(C55&gt;0, (2000*C55)/VLOOKUP(B55,'8. CONSTANTS'!$A$7:$G$22,7,FALSE), 0)</f>
        <v>0</v>
      </c>
    </row>
    <row r="56" spans="2:7" ht="20" customHeight="1">
      <c r="B56" s="39" t="s">
        <v>135</v>
      </c>
      <c r="C56" s="48">
        <f>SUM(C45:C55)</f>
        <v>0</v>
      </c>
      <c r="F56" s="58"/>
      <c r="G56" s="59">
        <f>SUMIF($G$43:$G$53,"&gt;0")</f>
        <v>0</v>
      </c>
    </row>
    <row r="57" spans="2:7" ht="20" customHeight="1"/>
    <row r="58" spans="2:7" ht="20" customHeight="1">
      <c r="E58" s="87" t="s">
        <v>188</v>
      </c>
    </row>
    <row r="59" spans="2:7" ht="42" customHeight="1">
      <c r="E59" s="88"/>
    </row>
    <row r="60" spans="2:7" ht="20" customHeight="1"/>
    <row r="61" spans="2:7" ht="20" customHeight="1"/>
    <row r="62" spans="2:7" ht="20" customHeight="1"/>
    <row r="63" spans="2:7" ht="20" customHeight="1"/>
  </sheetData>
  <mergeCells count="2">
    <mergeCell ref="B1:E1"/>
    <mergeCell ref="G1:K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E00FFA2-96CB-9346-9795-A0747E8F07BE}">
          <x14:formula1>
            <xm:f>'8. CONSTANTS'!$A$8:$A$22</xm:f>
          </x14:formula1>
          <xm:sqref>B45:B55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24F0F-82FC-C641-8089-1CDB18AA0EC6}">
  <dimension ref="A1:W111"/>
  <sheetViews>
    <sheetView topLeftCell="D1" workbookViewId="0">
      <selection activeCell="G7" sqref="G7"/>
    </sheetView>
  </sheetViews>
  <sheetFormatPr baseColWidth="10" defaultRowHeight="19"/>
  <cols>
    <col min="1" max="1" width="16.83203125" style="75" bestFit="1" customWidth="1"/>
    <col min="2" max="2" width="100.6640625" style="16" bestFit="1" customWidth="1"/>
    <col min="3" max="3" width="19.5" style="16" customWidth="1"/>
    <col min="4" max="4" width="14" style="16" customWidth="1"/>
    <col min="5" max="5" width="25.5" style="16" customWidth="1"/>
    <col min="7" max="7" width="45.6640625" bestFit="1" customWidth="1"/>
    <col min="8" max="8" width="15.33203125" bestFit="1" customWidth="1"/>
    <col min="9" max="9" width="18.6640625" bestFit="1" customWidth="1"/>
    <col min="10" max="10" width="16.6640625" bestFit="1" customWidth="1"/>
    <col min="11" max="11" width="12.83203125" bestFit="1" customWidth="1"/>
  </cols>
  <sheetData>
    <row r="1" spans="1:11" s="57" customFormat="1" ht="20" customHeight="1">
      <c r="B1" s="103" t="s">
        <v>168</v>
      </c>
      <c r="C1" s="103"/>
      <c r="D1" s="103"/>
      <c r="E1" s="103"/>
      <c r="G1" s="104" t="s">
        <v>169</v>
      </c>
      <c r="H1" s="104"/>
      <c r="I1" s="104"/>
      <c r="J1" s="104"/>
      <c r="K1" s="104"/>
    </row>
    <row r="2" spans="1:11" s="57" customFormat="1" ht="20" customHeight="1">
      <c r="B2" s="71"/>
      <c r="C2" s="71"/>
      <c r="D2" s="71"/>
      <c r="E2" s="71"/>
      <c r="G2" s="69"/>
      <c r="H2" s="70"/>
      <c r="I2" s="70"/>
      <c r="J2" s="70"/>
      <c r="K2" s="70"/>
    </row>
    <row r="3" spans="1:11" s="23" customFormat="1" ht="20" customHeight="1">
      <c r="B3" s="64"/>
      <c r="C3" s="73" t="s">
        <v>2</v>
      </c>
      <c r="D3" s="64" t="s">
        <v>0</v>
      </c>
      <c r="E3" s="64" t="s">
        <v>1</v>
      </c>
      <c r="G3" s="45"/>
      <c r="H3" s="45" t="s">
        <v>129</v>
      </c>
      <c r="I3" s="45" t="s">
        <v>130</v>
      </c>
      <c r="J3" s="45" t="s">
        <v>131</v>
      </c>
      <c r="K3" s="45" t="s">
        <v>132</v>
      </c>
    </row>
    <row r="4" spans="1:11" ht="20" customHeight="1">
      <c r="A4" s="76" t="s">
        <v>170</v>
      </c>
      <c r="B4" s="18" t="s">
        <v>87</v>
      </c>
      <c r="C4" s="74"/>
      <c r="D4" s="19" t="s">
        <v>86</v>
      </c>
      <c r="E4" s="64"/>
      <c r="G4" s="39" t="s">
        <v>136</v>
      </c>
      <c r="H4" s="89">
        <f>C28*'8. CONSTANTS'!$C$4</f>
        <v>0</v>
      </c>
      <c r="I4" s="51">
        <v>3000</v>
      </c>
      <c r="J4" s="51">
        <v>6821</v>
      </c>
      <c r="K4" s="51">
        <v>26891</v>
      </c>
    </row>
    <row r="5" spans="1:11" ht="20" customHeight="1">
      <c r="B5" s="64"/>
      <c r="C5" s="64"/>
      <c r="D5" s="64"/>
      <c r="E5" s="64"/>
      <c r="G5" s="39" t="s">
        <v>137</v>
      </c>
      <c r="H5" s="89">
        <f>H4+(C14*C15*'8. CONSTANTS'!$B$4*'8. CONSTANTS'!$C$4)-(C17*C18*'8. CONSTANTS'!$B$4*'8. CONSTANTS'!$C$4)</f>
        <v>0</v>
      </c>
      <c r="I5" s="51">
        <v>5015</v>
      </c>
      <c r="J5" s="51">
        <v>6388</v>
      </c>
      <c r="K5" s="51">
        <v>24660</v>
      </c>
    </row>
    <row r="6" spans="1:11" ht="20" customHeight="1">
      <c r="B6" s="17" t="s">
        <v>141</v>
      </c>
      <c r="G6" s="39" t="s">
        <v>212</v>
      </c>
      <c r="H6" s="89" t="str">
        <f>IF($C$17&gt;0, $H$5/$C$17, "n/a")</f>
        <v>n/a</v>
      </c>
      <c r="I6" s="52">
        <v>105</v>
      </c>
      <c r="J6" s="52">
        <v>159</v>
      </c>
      <c r="K6" s="53">
        <v>219</v>
      </c>
    </row>
    <row r="7" spans="1:11" ht="20" customHeight="1">
      <c r="B7" s="15" t="s">
        <v>3</v>
      </c>
      <c r="C7" s="22"/>
      <c r="D7" s="15" t="s">
        <v>5</v>
      </c>
      <c r="G7" s="39" t="s">
        <v>144</v>
      </c>
      <c r="H7" s="97" t="str">
        <f>IF($C$36&gt;0, $H$5/(2000*$C$36),"n/a")</f>
        <v>n/a</v>
      </c>
      <c r="I7" s="98">
        <v>0.08</v>
      </c>
      <c r="J7" s="99">
        <v>0.12</v>
      </c>
      <c r="K7" s="98">
        <v>0.16</v>
      </c>
    </row>
    <row r="8" spans="1:11" ht="20" customHeight="1">
      <c r="B8" s="15" t="s">
        <v>8</v>
      </c>
      <c r="C8" s="22"/>
      <c r="D8" s="15" t="s">
        <v>7</v>
      </c>
      <c r="G8" s="39" t="s">
        <v>125</v>
      </c>
      <c r="H8" s="89" t="str">
        <f>IF(($C$32+$C$35)&gt;0, $H$5/($C$32+$C$35), "n/a")</f>
        <v>n/a</v>
      </c>
      <c r="I8" s="54">
        <v>319</v>
      </c>
      <c r="J8" s="52">
        <v>586</v>
      </c>
      <c r="K8" s="54">
        <v>2983</v>
      </c>
    </row>
    <row r="9" spans="1:11" ht="20" customHeight="1">
      <c r="B9" s="15" t="s">
        <v>12</v>
      </c>
      <c r="C9" s="22"/>
      <c r="D9" s="15" t="s">
        <v>7</v>
      </c>
      <c r="G9" s="39" t="s">
        <v>126</v>
      </c>
      <c r="H9" s="89" t="str">
        <f>IF($C$36&gt;0, $H$5/($C$36*$G$53), "n/a")</f>
        <v>n/a</v>
      </c>
      <c r="I9" s="55">
        <v>313</v>
      </c>
      <c r="J9" s="56">
        <v>532</v>
      </c>
      <c r="K9" s="55">
        <v>1186</v>
      </c>
    </row>
    <row r="10" spans="1:11" ht="20" customHeight="1">
      <c r="B10" s="15" t="s">
        <v>16</v>
      </c>
      <c r="C10" s="22"/>
      <c r="D10" s="15" t="s">
        <v>7</v>
      </c>
    </row>
    <row r="11" spans="1:11" ht="20" customHeight="1">
      <c r="A11" s="76" t="s">
        <v>170</v>
      </c>
      <c r="B11" s="15" t="s">
        <v>20</v>
      </c>
      <c r="C11" s="22"/>
      <c r="D11" s="15" t="s">
        <v>7</v>
      </c>
    </row>
    <row r="12" spans="1:11" ht="20" customHeight="1">
      <c r="A12" s="76" t="s">
        <v>170</v>
      </c>
      <c r="B12" s="15" t="s">
        <v>171</v>
      </c>
      <c r="C12" s="22"/>
      <c r="D12" s="15" t="s">
        <v>13</v>
      </c>
    </row>
    <row r="13" spans="1:11" ht="20" customHeight="1">
      <c r="B13" s="15" t="s">
        <v>172</v>
      </c>
      <c r="C13" s="22"/>
      <c r="D13" s="15" t="s">
        <v>25</v>
      </c>
      <c r="I13" s="55"/>
      <c r="J13" s="56"/>
      <c r="K13" s="55"/>
    </row>
    <row r="14" spans="1:11" ht="20" customHeight="1">
      <c r="A14" s="76" t="s">
        <v>170</v>
      </c>
      <c r="B14" s="15" t="s">
        <v>29</v>
      </c>
      <c r="C14" s="22"/>
      <c r="D14" s="15" t="s">
        <v>7</v>
      </c>
    </row>
    <row r="15" spans="1:11" ht="20" customHeight="1">
      <c r="A15" s="76" t="s">
        <v>170</v>
      </c>
      <c r="B15" s="15" t="s">
        <v>207</v>
      </c>
      <c r="C15" s="22"/>
      <c r="D15" s="15" t="s">
        <v>13</v>
      </c>
    </row>
    <row r="16" spans="1:11" ht="20" customHeight="1">
      <c r="A16" s="77"/>
      <c r="B16" s="15" t="s">
        <v>178</v>
      </c>
      <c r="C16" s="22"/>
      <c r="D16" s="15" t="s">
        <v>25</v>
      </c>
    </row>
    <row r="17" spans="1:4" ht="20" customHeight="1">
      <c r="A17" s="76" t="s">
        <v>170</v>
      </c>
      <c r="B17" s="15" t="s">
        <v>17</v>
      </c>
      <c r="C17" s="22"/>
      <c r="D17" s="15" t="s">
        <v>7</v>
      </c>
    </row>
    <row r="18" spans="1:4" ht="20" customHeight="1">
      <c r="B18" s="15" t="s">
        <v>173</v>
      </c>
      <c r="C18" s="22"/>
      <c r="D18" s="15" t="s">
        <v>13</v>
      </c>
    </row>
    <row r="19" spans="1:4" ht="20" customHeight="1">
      <c r="B19" s="15" t="s">
        <v>174</v>
      </c>
      <c r="C19" s="22"/>
      <c r="D19" s="15" t="s">
        <v>25</v>
      </c>
    </row>
    <row r="20" spans="1:4" ht="20" customHeight="1"/>
    <row r="21" spans="1:4" ht="20" customHeight="1">
      <c r="B21" s="17" t="s">
        <v>142</v>
      </c>
    </row>
    <row r="22" spans="1:4" ht="20" customHeight="1">
      <c r="B22" s="15" t="s">
        <v>40</v>
      </c>
      <c r="C22" s="22"/>
      <c r="D22" s="15" t="s">
        <v>5</v>
      </c>
    </row>
    <row r="23" spans="1:4" ht="20" customHeight="1">
      <c r="B23" s="15" t="s">
        <v>175</v>
      </c>
      <c r="C23" s="22"/>
      <c r="D23" s="15" t="s">
        <v>13</v>
      </c>
    </row>
    <row r="24" spans="1:4" ht="20" customHeight="1">
      <c r="B24" s="15" t="s">
        <v>49</v>
      </c>
      <c r="C24" s="22"/>
      <c r="D24" s="15" t="s">
        <v>13</v>
      </c>
    </row>
    <row r="25" spans="1:4" ht="20" customHeight="1">
      <c r="B25" s="15" t="s">
        <v>48</v>
      </c>
      <c r="C25" s="22"/>
      <c r="D25" s="15" t="s">
        <v>5</v>
      </c>
    </row>
    <row r="26" spans="1:4" ht="20" customHeight="1">
      <c r="B26" s="15" t="s">
        <v>176</v>
      </c>
      <c r="C26" s="22"/>
      <c r="D26" s="15" t="s">
        <v>13</v>
      </c>
    </row>
    <row r="27" spans="1:4" ht="20" customHeight="1">
      <c r="B27" s="15" t="s">
        <v>57</v>
      </c>
      <c r="C27" s="22"/>
      <c r="D27" s="15" t="s">
        <v>13</v>
      </c>
    </row>
    <row r="28" spans="1:4" ht="20" customHeight="1">
      <c r="A28" s="76" t="s">
        <v>170</v>
      </c>
      <c r="B28" s="15" t="s">
        <v>177</v>
      </c>
      <c r="C28" s="22"/>
      <c r="D28" s="15" t="s">
        <v>13</v>
      </c>
    </row>
    <row r="29" spans="1:4" ht="20" customHeight="1">
      <c r="B29" s="15" t="s">
        <v>59</v>
      </c>
      <c r="C29" s="22"/>
      <c r="D29" s="15" t="s">
        <v>13</v>
      </c>
    </row>
    <row r="30" spans="1:4" ht="20" customHeight="1">
      <c r="B30" s="17"/>
    </row>
    <row r="31" spans="1:4" ht="20" customHeight="1">
      <c r="B31" s="17" t="s">
        <v>143</v>
      </c>
    </row>
    <row r="32" spans="1:4" ht="20" customHeight="1">
      <c r="A32" s="76" t="s">
        <v>170</v>
      </c>
      <c r="B32" s="15" t="s">
        <v>65</v>
      </c>
      <c r="C32" s="22"/>
      <c r="D32" s="15" t="s">
        <v>42</v>
      </c>
    </row>
    <row r="33" spans="1:23" ht="20" customHeight="1">
      <c r="B33" s="15" t="s">
        <v>68</v>
      </c>
      <c r="C33" s="22"/>
      <c r="D33" s="15" t="s">
        <v>42</v>
      </c>
    </row>
    <row r="34" spans="1:23" ht="20" customHeight="1">
      <c r="B34" s="15" t="s">
        <v>47</v>
      </c>
      <c r="C34" s="22"/>
      <c r="D34" s="15" t="s">
        <v>5</v>
      </c>
    </row>
    <row r="35" spans="1:23" ht="20" customHeight="1">
      <c r="A35" s="76" t="s">
        <v>170</v>
      </c>
      <c r="B35" s="15" t="s">
        <v>73</v>
      </c>
      <c r="C35" s="22"/>
      <c r="D35" s="15" t="s">
        <v>42</v>
      </c>
    </row>
    <row r="36" spans="1:23" ht="20" customHeight="1">
      <c r="A36" s="76" t="s">
        <v>170</v>
      </c>
      <c r="B36" s="15" t="s">
        <v>146</v>
      </c>
      <c r="C36" s="22"/>
      <c r="D36" s="15" t="s">
        <v>50</v>
      </c>
    </row>
    <row r="37" spans="1:23" ht="20" customHeight="1">
      <c r="B37" s="65" t="s">
        <v>71</v>
      </c>
      <c r="C37" s="22"/>
      <c r="D37" s="15" t="s">
        <v>50</v>
      </c>
    </row>
    <row r="38" spans="1:23" ht="20" customHeight="1">
      <c r="B38" s="65" t="s">
        <v>54</v>
      </c>
      <c r="C38" s="22"/>
      <c r="D38" s="15" t="s">
        <v>5</v>
      </c>
    </row>
    <row r="39" spans="1:23" ht="20" customHeight="1">
      <c r="B39" s="65"/>
    </row>
    <row r="40" spans="1:23" ht="20" customHeight="1"/>
    <row r="41" spans="1:23" ht="20" customHeight="1" thickBot="1">
      <c r="A41" s="76" t="s">
        <v>170</v>
      </c>
      <c r="B41" s="60" t="s">
        <v>158</v>
      </c>
      <c r="C41" s="24"/>
      <c r="D41" s="25"/>
      <c r="E41" s="25"/>
      <c r="F41" s="61"/>
      <c r="G41" s="62" t="s">
        <v>134</v>
      </c>
    </row>
    <row r="42" spans="1:23" ht="20" customHeight="1">
      <c r="C42" s="46"/>
      <c r="D42" s="13" t="s">
        <v>84</v>
      </c>
      <c r="F42" s="58"/>
      <c r="G42" s="59">
        <f>IF(C42&gt;0, (2000*C42)/VLOOKUP(B42,'8. CONSTANTS'!$A$7:$G$22,7,FALSE), 0)</f>
        <v>0</v>
      </c>
    </row>
    <row r="43" spans="1:23" ht="20" customHeight="1">
      <c r="C43" s="46"/>
      <c r="D43" s="13" t="s">
        <v>84</v>
      </c>
      <c r="F43" s="58"/>
      <c r="G43" s="59">
        <f>IF(C43&gt;0, (2000*C43)/VLOOKUP(B43,'8. CONSTANTS'!$A$7:$G$22,7,FALSE), 0)</f>
        <v>0</v>
      </c>
    </row>
    <row r="44" spans="1:23" ht="20" customHeight="1">
      <c r="C44" s="46"/>
      <c r="D44" s="13" t="s">
        <v>84</v>
      </c>
      <c r="F44" s="58"/>
      <c r="G44" s="59">
        <f>IF(C44&gt;0, (2000*C44)/VLOOKUP(B44,'8. CONSTANTS'!$A$7:$G$22,7,FALSE), 0)</f>
        <v>0</v>
      </c>
      <c r="I44" s="2"/>
      <c r="U44" s="2"/>
      <c r="W44" s="2"/>
    </row>
    <row r="45" spans="1:23" ht="20" customHeight="1">
      <c r="C45" s="46"/>
      <c r="D45" s="13" t="s">
        <v>84</v>
      </c>
      <c r="F45" s="58"/>
      <c r="G45" s="59">
        <f>IF(C45&gt;0, (2000*C45)/VLOOKUP(B45,'8. CONSTANTS'!$A$7:$G$22,7,FALSE), 0)</f>
        <v>0</v>
      </c>
    </row>
    <row r="46" spans="1:23" ht="20" customHeight="1">
      <c r="C46" s="46"/>
      <c r="D46" s="13" t="s">
        <v>84</v>
      </c>
      <c r="F46" s="58"/>
      <c r="G46" s="59">
        <f>IF(C46&gt;0, (2000*C46)/VLOOKUP(B46,'8. CONSTANTS'!$A$7:$G$22,7,FALSE), 0)</f>
        <v>0</v>
      </c>
    </row>
    <row r="47" spans="1:23" ht="20" customHeight="1">
      <c r="C47" s="46"/>
      <c r="D47" s="13" t="s">
        <v>84</v>
      </c>
      <c r="F47" s="58"/>
      <c r="G47" s="59">
        <f>IF(C47&gt;0, (2000*C47)/VLOOKUP(B47,'8. CONSTANTS'!$A$7:$G$22,7,FALSE), 0)</f>
        <v>0</v>
      </c>
    </row>
    <row r="48" spans="1:23" ht="20" customHeight="1">
      <c r="C48" s="46"/>
      <c r="D48" s="13" t="s">
        <v>84</v>
      </c>
      <c r="F48" s="58"/>
      <c r="G48" s="59">
        <f>IF(C48&gt;0, (2000*C48)/VLOOKUP(B48,'8. CONSTANTS'!$A$7:$G$22,7,FALSE), 0)</f>
        <v>0</v>
      </c>
    </row>
    <row r="49" spans="2:7" ht="20" customHeight="1">
      <c r="C49" s="46"/>
      <c r="D49" s="13" t="s">
        <v>84</v>
      </c>
      <c r="F49" s="58"/>
      <c r="G49" s="59">
        <f>IF(C49&gt;0, (2000*C49)/VLOOKUP(B49,'8. CONSTANTS'!$A$7:$G$22,7,FALSE), 0)</f>
        <v>0</v>
      </c>
    </row>
    <row r="50" spans="2:7" ht="20" customHeight="1">
      <c r="C50" s="46"/>
      <c r="D50" s="13" t="s">
        <v>84</v>
      </c>
      <c r="F50" s="58"/>
      <c r="G50" s="59">
        <f>IF(C50&gt;0, (2000*C50)/VLOOKUP(B50,'8. CONSTANTS'!$A$7:$G$22,7,FALSE), 0)</f>
        <v>0</v>
      </c>
    </row>
    <row r="51" spans="2:7" ht="20" customHeight="1">
      <c r="C51" s="46"/>
      <c r="D51" s="13" t="s">
        <v>84</v>
      </c>
      <c r="F51" s="58"/>
      <c r="G51" s="59">
        <f>IF(C51&gt;0, (2000*C51)/VLOOKUP(B51,'8. CONSTANTS'!$A$7:$G$22,7,FALSE), 0)</f>
        <v>0</v>
      </c>
    </row>
    <row r="52" spans="2:7" ht="20" customHeight="1" thickBot="1">
      <c r="B52" s="25"/>
      <c r="C52" s="47"/>
      <c r="D52" s="25" t="s">
        <v>84</v>
      </c>
      <c r="E52" s="25"/>
      <c r="F52" s="61"/>
      <c r="G52" s="63">
        <f>IF(C52&gt;0, (2000*C52)/VLOOKUP(B52,'8. CONSTANTS'!$A$7:$G$22,7,FALSE), 0)</f>
        <v>0</v>
      </c>
    </row>
    <row r="53" spans="2:7" ht="20" customHeight="1">
      <c r="B53" s="39" t="s">
        <v>135</v>
      </c>
      <c r="C53" s="48">
        <f>SUM(C42:C52)</f>
        <v>0</v>
      </c>
      <c r="F53" s="58"/>
      <c r="G53" s="59">
        <f>SUMIF($G$42:$G$52,"&gt;0")</f>
        <v>0</v>
      </c>
    </row>
    <row r="54" spans="2:7" ht="20" customHeight="1"/>
    <row r="55" spans="2:7" ht="20" customHeight="1">
      <c r="E55" s="91" t="s">
        <v>188</v>
      </c>
    </row>
    <row r="56" spans="2:7" ht="39" customHeight="1">
      <c r="E56" s="88"/>
    </row>
    <row r="57" spans="2:7" ht="20" customHeight="1"/>
    <row r="58" spans="2:7" ht="20" customHeight="1"/>
    <row r="59" spans="2:7" ht="20" customHeight="1"/>
    <row r="60" spans="2:7" ht="20" customHeight="1"/>
    <row r="61" spans="2:7" ht="20" customHeight="1"/>
    <row r="62" spans="2:7" ht="20" customHeight="1"/>
    <row r="63" spans="2:7" ht="20" customHeight="1"/>
    <row r="64" spans="2:7"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sheetData>
  <mergeCells count="2">
    <mergeCell ref="B1:E1"/>
    <mergeCell ref="G1:K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69DC407-5866-584F-AFDC-F3873DB22EE3}">
          <x14:formula1>
            <xm:f>'8. CONSTANTS'!$A$8:$A$22</xm:f>
          </x14:formula1>
          <xm:sqref>B42:B52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DAA1B-0F25-B140-85E3-4D957A210BF8}">
  <dimension ref="A1:W45"/>
  <sheetViews>
    <sheetView topLeftCell="C1" workbookViewId="0">
      <selection activeCell="G6" sqref="G6"/>
    </sheetView>
  </sheetViews>
  <sheetFormatPr baseColWidth="10" defaultRowHeight="13"/>
  <cols>
    <col min="1" max="1" width="14.1640625" bestFit="1" customWidth="1"/>
    <col min="2" max="2" width="74.1640625" bestFit="1" customWidth="1"/>
    <col min="3" max="3" width="13.6640625" customWidth="1"/>
    <col min="4" max="4" width="10.83203125" customWidth="1"/>
    <col min="5" max="5" width="24.83203125" bestFit="1" customWidth="1"/>
    <col min="7" max="7" width="45.6640625" bestFit="1" customWidth="1"/>
    <col min="8" max="8" width="15.33203125" bestFit="1" customWidth="1"/>
    <col min="9" max="9" width="18.6640625" bestFit="1" customWidth="1"/>
    <col min="10" max="10" width="16.6640625" bestFit="1" customWidth="1"/>
    <col min="11" max="11" width="12.83203125" bestFit="1" customWidth="1"/>
  </cols>
  <sheetData>
    <row r="1" spans="1:11" s="57" customFormat="1" ht="20" customHeight="1">
      <c r="B1" s="103" t="s">
        <v>166</v>
      </c>
      <c r="C1" s="105"/>
      <c r="D1" s="105"/>
      <c r="E1" s="105"/>
      <c r="G1" s="104" t="s">
        <v>167</v>
      </c>
      <c r="H1" s="106"/>
      <c r="I1" s="106"/>
      <c r="J1" s="106"/>
      <c r="K1" s="106"/>
    </row>
    <row r="2" spans="1:11" s="57" customFormat="1" ht="20" customHeight="1">
      <c r="B2" s="71"/>
      <c r="C2" s="71"/>
      <c r="D2" s="71"/>
      <c r="E2" s="71"/>
      <c r="G2" s="69"/>
      <c r="H2" s="70"/>
      <c r="I2" s="70"/>
      <c r="J2" s="70"/>
      <c r="K2" s="70"/>
    </row>
    <row r="3" spans="1:11" s="23" customFormat="1" ht="20" customHeight="1">
      <c r="B3" s="64"/>
      <c r="C3" s="73" t="s">
        <v>2</v>
      </c>
      <c r="D3" s="64" t="s">
        <v>0</v>
      </c>
      <c r="E3" s="64" t="s">
        <v>1</v>
      </c>
      <c r="H3" s="68" t="s">
        <v>129</v>
      </c>
      <c r="I3" s="68" t="s">
        <v>162</v>
      </c>
      <c r="J3" s="68" t="s">
        <v>163</v>
      </c>
      <c r="K3" s="68" t="s">
        <v>164</v>
      </c>
    </row>
    <row r="4" spans="1:11" s="23" customFormat="1" ht="20" customHeight="1">
      <c r="A4" s="76" t="s">
        <v>170</v>
      </c>
      <c r="B4" s="18" t="s">
        <v>87</v>
      </c>
      <c r="C4" s="20"/>
      <c r="D4" s="19" t="s">
        <v>86</v>
      </c>
      <c r="E4" s="64"/>
      <c r="G4" s="39" t="s">
        <v>136</v>
      </c>
      <c r="H4" s="89">
        <f>$C$9*$C$14</f>
        <v>0</v>
      </c>
      <c r="I4" s="93">
        <v>2953</v>
      </c>
      <c r="J4" s="93">
        <v>5802</v>
      </c>
      <c r="K4" s="93">
        <v>25800</v>
      </c>
    </row>
    <row r="5" spans="1:11" s="23" customFormat="1" ht="20" customHeight="1">
      <c r="B5" s="64"/>
      <c r="C5" s="64"/>
      <c r="D5" s="64"/>
      <c r="E5" s="64"/>
      <c r="G5" s="39" t="s">
        <v>213</v>
      </c>
      <c r="H5" s="89" t="str">
        <f>IF($C$14&gt;0, $C$14, "n/a")</f>
        <v>n/a</v>
      </c>
      <c r="I5" s="102">
        <v>3.75</v>
      </c>
      <c r="J5" s="102">
        <v>4</v>
      </c>
      <c r="K5" s="102">
        <v>4.2</v>
      </c>
    </row>
    <row r="6" spans="1:11" s="16" customFormat="1" ht="20" customHeight="1">
      <c r="A6" s="57"/>
      <c r="B6" s="17" t="s">
        <v>148</v>
      </c>
      <c r="G6" s="39" t="s">
        <v>216</v>
      </c>
      <c r="H6" s="96" t="str">
        <f>IF($C$24&gt;0, $H$4/(2000*$C$24),"n/a")</f>
        <v>n/a</v>
      </c>
      <c r="I6" s="100">
        <v>0.26</v>
      </c>
      <c r="J6" s="101">
        <v>0.37</v>
      </c>
      <c r="K6" s="100">
        <v>0.88</v>
      </c>
    </row>
    <row r="7" spans="1:11" s="16" customFormat="1" ht="20" customHeight="1">
      <c r="A7" s="57"/>
      <c r="B7" s="15" t="s">
        <v>3</v>
      </c>
      <c r="C7" s="22"/>
      <c r="D7" s="15" t="s">
        <v>5</v>
      </c>
      <c r="G7" s="39" t="s">
        <v>214</v>
      </c>
      <c r="H7" s="89" t="str">
        <f>IF($C$21&gt;0, $H$4/$C$21, "n/a")</f>
        <v>n/a</v>
      </c>
      <c r="I7" s="55">
        <v>295</v>
      </c>
      <c r="J7" s="56">
        <v>1032</v>
      </c>
      <c r="K7" s="55">
        <v>2876</v>
      </c>
    </row>
    <row r="8" spans="1:11" s="16" customFormat="1" ht="20" customHeight="1">
      <c r="A8" s="57"/>
      <c r="B8" s="15" t="s">
        <v>9</v>
      </c>
      <c r="C8" s="22"/>
      <c r="D8" s="15" t="s">
        <v>7</v>
      </c>
      <c r="G8" s="39" t="s">
        <v>215</v>
      </c>
      <c r="H8" s="89" t="str">
        <f>IF($C$24&gt;0, $H$4/($C$24*$G$40), "n/a")</f>
        <v>n/a</v>
      </c>
      <c r="I8" s="55">
        <v>1697</v>
      </c>
      <c r="J8" s="56">
        <v>2351</v>
      </c>
      <c r="K8" s="55">
        <v>4956</v>
      </c>
    </row>
    <row r="9" spans="1:11" s="16" customFormat="1" ht="20" customHeight="1">
      <c r="A9" s="76" t="s">
        <v>170</v>
      </c>
      <c r="B9" s="15" t="s">
        <v>17</v>
      </c>
      <c r="C9" s="22"/>
      <c r="D9" s="15" t="s">
        <v>7</v>
      </c>
    </row>
    <row r="10" spans="1:11" s="16" customFormat="1" ht="20" customHeight="1">
      <c r="A10" s="57"/>
      <c r="B10" s="15" t="s">
        <v>21</v>
      </c>
      <c r="C10" s="22"/>
      <c r="D10" s="15" t="s">
        <v>13</v>
      </c>
    </row>
    <row r="11" spans="1:11" s="16" customFormat="1" ht="20" customHeight="1">
      <c r="A11" s="57"/>
      <c r="B11" s="15" t="s">
        <v>24</v>
      </c>
      <c r="C11" s="22"/>
      <c r="D11" s="15" t="s">
        <v>179</v>
      </c>
    </row>
    <row r="12" spans="1:11" s="16" customFormat="1" ht="20" customHeight="1">
      <c r="A12" s="57"/>
    </row>
    <row r="13" spans="1:11" s="16" customFormat="1" ht="20" customHeight="1">
      <c r="A13" s="57"/>
      <c r="B13" s="17" t="s">
        <v>149</v>
      </c>
    </row>
    <row r="14" spans="1:11" s="16" customFormat="1" ht="20" customHeight="1">
      <c r="A14" s="76" t="s">
        <v>170</v>
      </c>
      <c r="B14" s="65" t="s">
        <v>31</v>
      </c>
      <c r="C14" s="22"/>
      <c r="D14" s="15" t="s">
        <v>13</v>
      </c>
    </row>
    <row r="15" spans="1:11" s="16" customFormat="1" ht="20" customHeight="1">
      <c r="A15" s="57"/>
      <c r="B15" s="65" t="s">
        <v>37</v>
      </c>
      <c r="C15" s="22"/>
      <c r="D15" s="15" t="s">
        <v>7</v>
      </c>
    </row>
    <row r="16" spans="1:11" s="16" customFormat="1" ht="20" customHeight="1">
      <c r="A16" s="57"/>
      <c r="B16" s="65" t="s">
        <v>34</v>
      </c>
      <c r="C16" s="22"/>
      <c r="D16" s="15" t="s">
        <v>13</v>
      </c>
    </row>
    <row r="17" spans="1:23" s="16" customFormat="1" ht="20" customHeight="1">
      <c r="A17" s="57"/>
      <c r="B17" s="65" t="s">
        <v>37</v>
      </c>
      <c r="C17" s="22"/>
      <c r="D17" s="15" t="s">
        <v>7</v>
      </c>
    </row>
    <row r="18" spans="1:23" s="16" customFormat="1" ht="20" customHeight="1">
      <c r="A18" s="57"/>
      <c r="B18" s="15"/>
      <c r="D18" s="15"/>
    </row>
    <row r="19" spans="1:23" s="16" customFormat="1" ht="20" customHeight="1">
      <c r="A19" s="57"/>
    </row>
    <row r="20" spans="1:23" s="16" customFormat="1" ht="20" customHeight="1">
      <c r="A20" s="57"/>
      <c r="B20" s="17" t="s">
        <v>150</v>
      </c>
    </row>
    <row r="21" spans="1:23" s="16" customFormat="1" ht="20" customHeight="1">
      <c r="A21" s="76" t="s">
        <v>170</v>
      </c>
      <c r="B21" s="15" t="s">
        <v>41</v>
      </c>
      <c r="C21" s="22"/>
      <c r="D21" s="15" t="s">
        <v>42</v>
      </c>
    </row>
    <row r="22" spans="1:23" s="16" customFormat="1" ht="20" customHeight="1">
      <c r="A22" s="57"/>
      <c r="B22" s="15" t="s">
        <v>45</v>
      </c>
      <c r="C22" s="22"/>
      <c r="D22" s="15" t="s">
        <v>42</v>
      </c>
    </row>
    <row r="23" spans="1:23" s="16" customFormat="1" ht="20" customHeight="1">
      <c r="A23" s="57"/>
      <c r="B23" s="15" t="s">
        <v>47</v>
      </c>
      <c r="C23" s="22"/>
      <c r="D23" s="15" t="s">
        <v>5</v>
      </c>
    </row>
    <row r="24" spans="1:23" s="16" customFormat="1" ht="20" customHeight="1">
      <c r="A24" s="76" t="s">
        <v>170</v>
      </c>
      <c r="B24" s="15" t="s">
        <v>147</v>
      </c>
      <c r="C24" s="22"/>
      <c r="D24" s="15" t="s">
        <v>50</v>
      </c>
    </row>
    <row r="25" spans="1:23" s="16" customFormat="1" ht="20" customHeight="1">
      <c r="A25" s="57"/>
      <c r="B25" s="15" t="s">
        <v>52</v>
      </c>
      <c r="C25" s="22"/>
      <c r="D25" s="15" t="s">
        <v>50</v>
      </c>
    </row>
    <row r="26" spans="1:23" s="16" customFormat="1" ht="20" customHeight="1">
      <c r="A26" s="57"/>
      <c r="B26" s="65" t="s">
        <v>54</v>
      </c>
      <c r="C26" s="22"/>
      <c r="D26" s="15" t="s">
        <v>5</v>
      </c>
    </row>
    <row r="27" spans="1:23" s="16" customFormat="1" ht="20" customHeight="1">
      <c r="A27" s="57"/>
    </row>
    <row r="28" spans="1:23" s="16" customFormat="1" ht="20" customHeight="1" thickBot="1">
      <c r="A28" s="76" t="s">
        <v>170</v>
      </c>
      <c r="B28" s="60" t="s">
        <v>157</v>
      </c>
      <c r="C28" s="24"/>
      <c r="D28" s="25"/>
      <c r="E28" s="25"/>
      <c r="F28" s="61"/>
      <c r="G28" s="62" t="s">
        <v>134</v>
      </c>
    </row>
    <row r="29" spans="1:23" ht="20" customHeight="1">
      <c r="B29" s="16"/>
      <c r="C29" s="46"/>
      <c r="D29" s="13" t="s">
        <v>84</v>
      </c>
      <c r="E29" s="16"/>
      <c r="F29" s="58"/>
      <c r="G29" s="59">
        <f>IF(C29&gt;0, (2000*C29)/VLOOKUP(B29,'8. CONSTANTS'!$A$7:$G$22,7,FALSE), 0)</f>
        <v>0</v>
      </c>
      <c r="I29" s="2"/>
      <c r="U29" s="2"/>
      <c r="W29" s="2"/>
    </row>
    <row r="30" spans="1:23" ht="20" customHeight="1">
      <c r="B30" s="16"/>
      <c r="C30" s="46"/>
      <c r="D30" s="13" t="s">
        <v>84</v>
      </c>
      <c r="E30" s="16"/>
      <c r="F30" s="58"/>
      <c r="G30" s="59">
        <f>IF(C30&gt;0, (2000*C30)/VLOOKUP(B30,'8. CONSTANTS'!$A$7:$G$22,7,FALSE), 0)</f>
        <v>0</v>
      </c>
    </row>
    <row r="31" spans="1:23" ht="20" customHeight="1">
      <c r="B31" s="16"/>
      <c r="C31" s="46"/>
      <c r="D31" s="13" t="s">
        <v>84</v>
      </c>
      <c r="E31" s="16"/>
      <c r="F31" s="58"/>
      <c r="G31" s="59">
        <f>IF(C31&gt;0, (2000*C31)/VLOOKUP(B31,'8. CONSTANTS'!$A$7:$G$22,7,FALSE), 0)</f>
        <v>0</v>
      </c>
    </row>
    <row r="32" spans="1:23" ht="20" customHeight="1">
      <c r="B32" s="16"/>
      <c r="C32" s="46"/>
      <c r="D32" s="13" t="s">
        <v>84</v>
      </c>
      <c r="E32" s="16"/>
      <c r="F32" s="58"/>
      <c r="G32" s="59">
        <f>IF(C32&gt;0, (2000*C32)/VLOOKUP(B32,'8. CONSTANTS'!$A$7:$G$22,7,FALSE), 0)</f>
        <v>0</v>
      </c>
    </row>
    <row r="33" spans="1:7" ht="20" customHeight="1">
      <c r="B33" s="16"/>
      <c r="C33" s="46"/>
      <c r="D33" s="13" t="s">
        <v>84</v>
      </c>
      <c r="E33" s="16"/>
      <c r="F33" s="58"/>
      <c r="G33" s="59">
        <f>IF(C33&gt;0, (2000*C33)/VLOOKUP(B33,'8. CONSTANTS'!$A$7:$G$22,7,FALSE), 0)</f>
        <v>0</v>
      </c>
    </row>
    <row r="34" spans="1:7" ht="20" customHeight="1">
      <c r="B34" s="16"/>
      <c r="C34" s="46"/>
      <c r="D34" s="13" t="s">
        <v>84</v>
      </c>
      <c r="E34" s="16"/>
      <c r="F34" s="58"/>
      <c r="G34" s="59">
        <f>IF(C34&gt;0, (2000*C34)/VLOOKUP(B34,'8. CONSTANTS'!$A$7:$G$22,7,FALSE), 0)</f>
        <v>0</v>
      </c>
    </row>
    <row r="35" spans="1:7" ht="20" customHeight="1">
      <c r="B35" s="16"/>
      <c r="C35" s="46"/>
      <c r="D35" s="13" t="s">
        <v>84</v>
      </c>
      <c r="E35" s="16"/>
      <c r="F35" s="58"/>
      <c r="G35" s="59">
        <f>IF(C35&gt;0, (2000*C35)/VLOOKUP(B35,'8. CONSTANTS'!$A$7:$G$22,7,FALSE), 0)</f>
        <v>0</v>
      </c>
    </row>
    <row r="36" spans="1:7" ht="20" customHeight="1">
      <c r="B36" s="16"/>
      <c r="C36" s="46"/>
      <c r="D36" s="13" t="s">
        <v>84</v>
      </c>
      <c r="E36" s="16"/>
      <c r="F36" s="58"/>
      <c r="G36" s="59">
        <f>IF(C36&gt;0, (2000*C36)/VLOOKUP(B36,'8. CONSTANTS'!$A$7:$G$22,7,FALSE), 0)</f>
        <v>0</v>
      </c>
    </row>
    <row r="37" spans="1:7" ht="20" customHeight="1">
      <c r="B37" s="16"/>
      <c r="C37" s="46"/>
      <c r="D37" s="13" t="s">
        <v>84</v>
      </c>
      <c r="E37" s="16"/>
      <c r="F37" s="58"/>
      <c r="G37" s="59">
        <f>IF(C37&gt;0, (2000*C37)/VLOOKUP(B37,'8. CONSTANTS'!$A$7:$G$22,7,FALSE), 0)</f>
        <v>0</v>
      </c>
    </row>
    <row r="38" spans="1:7" ht="20" customHeight="1">
      <c r="B38" s="16"/>
      <c r="C38" s="46"/>
      <c r="D38" s="13" t="s">
        <v>84</v>
      </c>
      <c r="E38" s="16"/>
      <c r="F38" s="58"/>
      <c r="G38" s="59">
        <f>IF(C38&gt;0, (2000*C38)/VLOOKUP(B38,'8. CONSTANTS'!$A$7:$G$22,7,FALSE), 0)</f>
        <v>0</v>
      </c>
    </row>
    <row r="39" spans="1:7" ht="20" customHeight="1" thickBot="1">
      <c r="B39" s="25"/>
      <c r="C39" s="47"/>
      <c r="D39" s="25" t="s">
        <v>84</v>
      </c>
      <c r="E39" s="25"/>
      <c r="F39" s="61"/>
      <c r="G39" s="63">
        <f>IF(C39&gt;0, (2000*C39)/VLOOKUP(B39,'8. CONSTANTS'!$A$7:$G$22,7,FALSE), 0)</f>
        <v>0</v>
      </c>
    </row>
    <row r="40" spans="1:7" ht="20" customHeight="1">
      <c r="B40" s="39" t="s">
        <v>135</v>
      </c>
      <c r="C40" s="48">
        <f>SUM(C29:C39)</f>
        <v>0</v>
      </c>
      <c r="D40" s="16"/>
      <c r="E40" s="16"/>
      <c r="F40" s="58"/>
      <c r="G40" s="59">
        <f>SUMIF($G$29:$G$39,"&gt;0")</f>
        <v>0</v>
      </c>
    </row>
    <row r="41" spans="1:7" ht="20" customHeight="1">
      <c r="A41" s="57"/>
      <c r="B41" s="16"/>
      <c r="C41" s="16"/>
      <c r="D41" s="16"/>
      <c r="E41" s="16"/>
      <c r="F41" s="16"/>
      <c r="G41" s="16"/>
    </row>
    <row r="42" spans="1:7" s="16" customFormat="1" ht="20" customHeight="1">
      <c r="A42" s="57"/>
      <c r="E42" s="91" t="s">
        <v>188</v>
      </c>
    </row>
    <row r="43" spans="1:7" s="16" customFormat="1" ht="40" customHeight="1">
      <c r="A43" s="57"/>
      <c r="E43" s="88"/>
    </row>
    <row r="44" spans="1:7" s="16" customFormat="1" ht="20" customHeight="1">
      <c r="A44" s="57"/>
    </row>
    <row r="45" spans="1:7" s="16" customFormat="1" ht="20" customHeight="1">
      <c r="A45"/>
      <c r="B45"/>
      <c r="C45"/>
      <c r="D45"/>
      <c r="E45"/>
      <c r="F45"/>
      <c r="G45"/>
    </row>
  </sheetData>
  <mergeCells count="2">
    <mergeCell ref="B1:E1"/>
    <mergeCell ref="G1:K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25967D4-9E41-2640-89EE-77F5005E9CFA}">
          <x14:formula1>
            <xm:f>'8. CONSTANTS'!$A$8:$A$22</xm:f>
          </x14:formula1>
          <xm:sqref>B29:B39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81E7-5C54-844B-B7EB-4E789BE0D046}">
  <dimension ref="A1:W45"/>
  <sheetViews>
    <sheetView workbookViewId="0">
      <selection activeCell="E17" sqref="E17"/>
    </sheetView>
  </sheetViews>
  <sheetFormatPr baseColWidth="10" defaultRowHeight="13"/>
  <cols>
    <col min="1" max="1" width="14.1640625" bestFit="1" customWidth="1"/>
    <col min="2" max="2" width="73.6640625" bestFit="1" customWidth="1"/>
    <col min="3" max="3" width="19.5" customWidth="1"/>
    <col min="4" max="4" width="7.83203125" customWidth="1"/>
    <col min="5" max="5" width="32.5" customWidth="1"/>
    <col min="7" max="7" width="45.6640625" bestFit="1" customWidth="1"/>
    <col min="8" max="8" width="17.1640625" customWidth="1"/>
    <col min="9" max="9" width="19.33203125" customWidth="1"/>
    <col min="10" max="10" width="18.1640625" customWidth="1"/>
    <col min="11" max="11" width="19.33203125" customWidth="1"/>
  </cols>
  <sheetData>
    <row r="1" spans="1:11" s="16" customFormat="1" ht="20" customHeight="1">
      <c r="A1" s="57"/>
      <c r="B1" s="103" t="s">
        <v>165</v>
      </c>
      <c r="C1" s="105"/>
      <c r="D1" s="105"/>
      <c r="E1" s="105"/>
      <c r="G1" s="104" t="s">
        <v>161</v>
      </c>
      <c r="H1" s="106"/>
      <c r="I1" s="106"/>
      <c r="J1" s="106"/>
      <c r="K1" s="106"/>
    </row>
    <row r="2" spans="1:11" s="16" customFormat="1" ht="20" customHeight="1">
      <c r="A2" s="57"/>
      <c r="B2" s="71"/>
      <c r="C2" s="71"/>
      <c r="D2" s="71"/>
      <c r="E2" s="71"/>
      <c r="G2" s="69"/>
      <c r="H2" s="70"/>
      <c r="I2" s="70"/>
      <c r="J2" s="70"/>
      <c r="K2" s="70"/>
    </row>
    <row r="3" spans="1:11" s="23" customFormat="1" ht="20" customHeight="1">
      <c r="B3" s="64"/>
      <c r="C3" s="73" t="s">
        <v>2</v>
      </c>
      <c r="D3" s="64" t="s">
        <v>0</v>
      </c>
      <c r="E3" s="64" t="s">
        <v>1</v>
      </c>
      <c r="H3" s="68" t="s">
        <v>129</v>
      </c>
      <c r="I3" s="68" t="s">
        <v>162</v>
      </c>
      <c r="J3" s="68" t="s">
        <v>163</v>
      </c>
      <c r="K3" s="68" t="s">
        <v>164</v>
      </c>
    </row>
    <row r="4" spans="1:11" s="23" customFormat="1" ht="20" customHeight="1">
      <c r="A4" s="76" t="s">
        <v>170</v>
      </c>
      <c r="B4" s="18" t="s">
        <v>87</v>
      </c>
      <c r="C4" s="20"/>
      <c r="D4" s="19" t="s">
        <v>86</v>
      </c>
      <c r="E4" s="64"/>
      <c r="G4" s="39" t="s">
        <v>136</v>
      </c>
      <c r="H4" s="89">
        <f>$C$9*$C$14</f>
        <v>0</v>
      </c>
    </row>
    <row r="5" spans="1:11" s="23" customFormat="1" ht="20" customHeight="1">
      <c r="B5" s="64"/>
      <c r="C5" s="64"/>
      <c r="D5" s="64"/>
      <c r="E5" s="64"/>
      <c r="G5" s="39" t="s">
        <v>213</v>
      </c>
      <c r="H5" s="89" t="str">
        <f>IF($C$14&gt;0, $C$14, "n/a")</f>
        <v>n/a</v>
      </c>
    </row>
    <row r="6" spans="1:11" s="16" customFormat="1" ht="20" customHeight="1">
      <c r="A6" s="57"/>
      <c r="B6" s="17" t="s">
        <v>151</v>
      </c>
      <c r="G6" s="39" t="s">
        <v>216</v>
      </c>
      <c r="H6" s="96" t="str">
        <f>IF($C$24&gt;0, $H$4/(2000*$C$24),"n/a")</f>
        <v>n/a</v>
      </c>
    </row>
    <row r="7" spans="1:11" s="16" customFormat="1" ht="20" customHeight="1">
      <c r="A7" s="57"/>
      <c r="B7" s="15" t="s">
        <v>3</v>
      </c>
      <c r="C7" s="22"/>
      <c r="D7" s="15" t="s">
        <v>5</v>
      </c>
      <c r="G7" s="39" t="s">
        <v>214</v>
      </c>
      <c r="H7" s="89" t="str">
        <f>IF($C$21&gt;0, $H$4/$C$21, "n/a")</f>
        <v>n/a</v>
      </c>
    </row>
    <row r="8" spans="1:11" s="16" customFormat="1" ht="20" customHeight="1">
      <c r="A8" s="57"/>
      <c r="B8" s="15" t="s">
        <v>9</v>
      </c>
      <c r="C8" s="22"/>
      <c r="D8" s="15" t="s">
        <v>7</v>
      </c>
      <c r="G8" s="39" t="s">
        <v>215</v>
      </c>
      <c r="H8" s="89" t="str">
        <f>IF($C$24&gt;0, $H$4/($C$24*$G$40), "n/a")</f>
        <v>n/a</v>
      </c>
    </row>
    <row r="9" spans="1:11" s="16" customFormat="1" ht="20" customHeight="1">
      <c r="A9" s="76" t="s">
        <v>170</v>
      </c>
      <c r="B9" s="15" t="s">
        <v>17</v>
      </c>
      <c r="C9" s="22"/>
      <c r="D9" s="15" t="s">
        <v>7</v>
      </c>
    </row>
    <row r="10" spans="1:11" s="16" customFormat="1" ht="20" customHeight="1">
      <c r="A10" s="57"/>
      <c r="B10" s="15" t="s">
        <v>22</v>
      </c>
      <c r="C10" s="22"/>
      <c r="D10" s="15" t="s">
        <v>13</v>
      </c>
    </row>
    <row r="11" spans="1:11" s="16" customFormat="1" ht="20" customHeight="1">
      <c r="A11" s="57"/>
      <c r="B11" s="15" t="s">
        <v>26</v>
      </c>
      <c r="C11" s="22"/>
      <c r="D11" s="15" t="s">
        <v>179</v>
      </c>
    </row>
    <row r="12" spans="1:11" s="16" customFormat="1" ht="20" customHeight="1">
      <c r="A12" s="57"/>
      <c r="C12" s="22"/>
    </row>
    <row r="13" spans="1:11" s="16" customFormat="1" ht="20" customHeight="1">
      <c r="A13" s="57"/>
      <c r="B13" s="17" t="s">
        <v>152</v>
      </c>
      <c r="C13" s="22"/>
    </row>
    <row r="14" spans="1:11" s="16" customFormat="1" ht="20" customHeight="1">
      <c r="A14" s="76" t="s">
        <v>170</v>
      </c>
      <c r="B14" s="65" t="s">
        <v>32</v>
      </c>
      <c r="C14" s="22"/>
      <c r="D14" s="15" t="s">
        <v>13</v>
      </c>
    </row>
    <row r="15" spans="1:11" s="16" customFormat="1" ht="20" customHeight="1">
      <c r="A15" s="57"/>
      <c r="B15" s="65" t="s">
        <v>38</v>
      </c>
      <c r="C15" s="22"/>
      <c r="D15" s="15" t="s">
        <v>7</v>
      </c>
    </row>
    <row r="16" spans="1:11" s="16" customFormat="1" ht="20" customHeight="1">
      <c r="A16" s="57"/>
      <c r="B16" s="65" t="s">
        <v>35</v>
      </c>
      <c r="C16" s="22"/>
      <c r="D16" s="15" t="s">
        <v>13</v>
      </c>
    </row>
    <row r="17" spans="1:23" s="16" customFormat="1" ht="20" customHeight="1">
      <c r="A17" s="57"/>
      <c r="B17" s="65" t="s">
        <v>38</v>
      </c>
      <c r="C17" s="22"/>
      <c r="D17" s="15" t="s">
        <v>7</v>
      </c>
    </row>
    <row r="18" spans="1:23" s="16" customFormat="1" ht="20" customHeight="1">
      <c r="A18" s="57"/>
      <c r="B18" s="15"/>
      <c r="D18" s="15"/>
    </row>
    <row r="19" spans="1:23" s="16" customFormat="1" ht="20" customHeight="1">
      <c r="A19" s="57"/>
    </row>
    <row r="20" spans="1:23" s="16" customFormat="1" ht="20" customHeight="1">
      <c r="A20" s="57"/>
      <c r="B20" s="17" t="s">
        <v>153</v>
      </c>
    </row>
    <row r="21" spans="1:23" s="16" customFormat="1" ht="20" customHeight="1">
      <c r="A21" s="76" t="s">
        <v>170</v>
      </c>
      <c r="B21" s="15" t="s">
        <v>43</v>
      </c>
      <c r="C21" s="22"/>
      <c r="D21" s="15" t="s">
        <v>42</v>
      </c>
    </row>
    <row r="22" spans="1:23" s="16" customFormat="1" ht="20" customHeight="1">
      <c r="A22" s="57"/>
      <c r="B22" s="15" t="s">
        <v>154</v>
      </c>
      <c r="C22" s="22"/>
      <c r="D22" s="15" t="s">
        <v>42</v>
      </c>
    </row>
    <row r="23" spans="1:23" s="16" customFormat="1" ht="20" customHeight="1">
      <c r="A23" s="57"/>
      <c r="B23" s="15" t="s">
        <v>47</v>
      </c>
      <c r="C23" s="22"/>
      <c r="D23" s="15" t="s">
        <v>5</v>
      </c>
    </row>
    <row r="24" spans="1:23" s="16" customFormat="1" ht="20" customHeight="1">
      <c r="A24" s="76" t="s">
        <v>170</v>
      </c>
      <c r="B24" s="15" t="s">
        <v>155</v>
      </c>
      <c r="C24" s="22"/>
      <c r="D24" s="15" t="s">
        <v>50</v>
      </c>
    </row>
    <row r="25" spans="1:23" s="16" customFormat="1" ht="20" customHeight="1">
      <c r="A25" s="57"/>
      <c r="B25" s="15" t="s">
        <v>52</v>
      </c>
      <c r="C25" s="22"/>
      <c r="D25" s="15" t="s">
        <v>50</v>
      </c>
    </row>
    <row r="26" spans="1:23" s="16" customFormat="1" ht="20" customHeight="1">
      <c r="A26" s="57"/>
      <c r="B26" s="65" t="s">
        <v>54</v>
      </c>
      <c r="C26" s="22"/>
      <c r="D26" s="15" t="s">
        <v>5</v>
      </c>
    </row>
    <row r="27" spans="1:23" s="16" customFormat="1" ht="20" customHeight="1">
      <c r="A27" s="57"/>
    </row>
    <row r="28" spans="1:23" s="16" customFormat="1" ht="20" customHeight="1" thickBot="1">
      <c r="A28" s="76" t="s">
        <v>170</v>
      </c>
      <c r="B28" s="60" t="s">
        <v>156</v>
      </c>
      <c r="C28" s="24"/>
      <c r="D28" s="25"/>
      <c r="E28" s="25"/>
      <c r="F28" s="61"/>
      <c r="G28" s="62" t="s">
        <v>134</v>
      </c>
    </row>
    <row r="29" spans="1:23" ht="20" customHeight="1">
      <c r="B29" s="16"/>
      <c r="C29" s="46"/>
      <c r="D29" s="13" t="s">
        <v>84</v>
      </c>
      <c r="E29" s="16"/>
      <c r="F29" s="58"/>
      <c r="G29" s="59">
        <f>IF(C29&gt;0, (2000*C29)/VLOOKUP(B29,'8. CONSTANTS'!$A$7:$G$22,7,FALSE), 0)</f>
        <v>0</v>
      </c>
      <c r="I29" s="2"/>
      <c r="U29" s="2"/>
      <c r="W29" s="2"/>
    </row>
    <row r="30" spans="1:23" ht="20" customHeight="1">
      <c r="B30" s="16"/>
      <c r="C30" s="46"/>
      <c r="D30" s="13" t="s">
        <v>84</v>
      </c>
      <c r="E30" s="16"/>
      <c r="F30" s="58"/>
      <c r="G30" s="59">
        <f>IF(C30&gt;0, (2000*C30)/VLOOKUP(B30,'8. CONSTANTS'!$A$7:$G$22,7,FALSE), 0)</f>
        <v>0</v>
      </c>
    </row>
    <row r="31" spans="1:23" ht="20" customHeight="1">
      <c r="B31" s="16"/>
      <c r="C31" s="46"/>
      <c r="D31" s="13" t="s">
        <v>84</v>
      </c>
      <c r="E31" s="16"/>
      <c r="F31" s="58"/>
      <c r="G31" s="59">
        <f>IF(C31&gt;0, (2000*C31)/VLOOKUP(B31,'8. CONSTANTS'!$A$7:$G$22,7,FALSE), 0)</f>
        <v>0</v>
      </c>
    </row>
    <row r="32" spans="1:23" ht="20" customHeight="1">
      <c r="B32" s="16"/>
      <c r="C32" s="46"/>
      <c r="D32" s="13" t="s">
        <v>84</v>
      </c>
      <c r="E32" s="16"/>
      <c r="F32" s="58"/>
      <c r="G32" s="59">
        <f>IF(C32&gt;0, (2000*C32)/VLOOKUP(B32,'8. CONSTANTS'!$A$7:$G$22,7,FALSE), 0)</f>
        <v>0</v>
      </c>
    </row>
    <row r="33" spans="1:7" ht="20" customHeight="1">
      <c r="B33" s="16"/>
      <c r="C33" s="46"/>
      <c r="D33" s="13" t="s">
        <v>84</v>
      </c>
      <c r="E33" s="16"/>
      <c r="F33" s="58"/>
      <c r="G33" s="59">
        <f>IF(C33&gt;0, (2000*C33)/VLOOKUP(B33,'8. CONSTANTS'!$A$7:$G$22,7,FALSE), 0)</f>
        <v>0</v>
      </c>
    </row>
    <row r="34" spans="1:7" ht="20" customHeight="1">
      <c r="B34" s="16"/>
      <c r="C34" s="46"/>
      <c r="D34" s="13" t="s">
        <v>84</v>
      </c>
      <c r="E34" s="16"/>
      <c r="F34" s="58"/>
      <c r="G34" s="59">
        <f>IF(C34&gt;0, (2000*C34)/VLOOKUP(B34,'8. CONSTANTS'!$A$7:$G$22,7,FALSE), 0)</f>
        <v>0</v>
      </c>
    </row>
    <row r="35" spans="1:7" ht="20" customHeight="1">
      <c r="B35" s="16"/>
      <c r="C35" s="46"/>
      <c r="D35" s="13" t="s">
        <v>84</v>
      </c>
      <c r="E35" s="16"/>
      <c r="F35" s="58"/>
      <c r="G35" s="59">
        <f>IF(C35&gt;0, (2000*C35)/VLOOKUP(B35,'8. CONSTANTS'!$A$7:$G$22,7,FALSE), 0)</f>
        <v>0</v>
      </c>
    </row>
    <row r="36" spans="1:7" ht="20" customHeight="1">
      <c r="B36" s="16"/>
      <c r="C36" s="46"/>
      <c r="D36" s="13" t="s">
        <v>84</v>
      </c>
      <c r="E36" s="16"/>
      <c r="F36" s="58"/>
      <c r="G36" s="59">
        <f>IF(C36&gt;0, (2000*C36)/VLOOKUP(B36,'8. CONSTANTS'!$A$7:$G$22,7,FALSE), 0)</f>
        <v>0</v>
      </c>
    </row>
    <row r="37" spans="1:7" ht="20" customHeight="1">
      <c r="B37" s="16"/>
      <c r="C37" s="46"/>
      <c r="D37" s="13" t="s">
        <v>84</v>
      </c>
      <c r="E37" s="16"/>
      <c r="F37" s="58"/>
      <c r="G37" s="59">
        <f>IF(C37&gt;0, (2000*C37)/VLOOKUP(B37,'8. CONSTANTS'!$A$7:$G$22,7,FALSE), 0)</f>
        <v>0</v>
      </c>
    </row>
    <row r="38" spans="1:7" ht="20" customHeight="1">
      <c r="B38" s="16"/>
      <c r="C38" s="46"/>
      <c r="D38" s="13" t="s">
        <v>84</v>
      </c>
      <c r="E38" s="16"/>
      <c r="F38" s="58"/>
      <c r="G38" s="59">
        <f>IF(C38&gt;0, (2000*C38)/VLOOKUP(B38,'8. CONSTANTS'!$A$7:$G$22,7,FALSE), 0)</f>
        <v>0</v>
      </c>
    </row>
    <row r="39" spans="1:7" ht="20" customHeight="1" thickBot="1">
      <c r="B39" s="25"/>
      <c r="C39" s="47"/>
      <c r="D39" s="25" t="s">
        <v>84</v>
      </c>
      <c r="E39" s="25"/>
      <c r="F39" s="61"/>
      <c r="G39" s="63">
        <f>IF(C39&gt;0, (2000*C39)/VLOOKUP(B39,'8. CONSTANTS'!$A$7:$G$22,7,FALSE), 0)</f>
        <v>0</v>
      </c>
    </row>
    <row r="40" spans="1:7" ht="20" customHeight="1">
      <c r="B40" s="39" t="s">
        <v>135</v>
      </c>
      <c r="C40" s="48">
        <f>SUM(C29:C39)</f>
        <v>0</v>
      </c>
      <c r="D40" s="16"/>
      <c r="E40" s="16"/>
      <c r="F40" s="58"/>
      <c r="G40" s="59">
        <f>SUMIF($G$29:$G$39,"&gt;0")</f>
        <v>0</v>
      </c>
    </row>
    <row r="41" spans="1:7" ht="20" customHeight="1">
      <c r="A41" s="57"/>
      <c r="B41" s="16"/>
      <c r="C41" s="16"/>
      <c r="D41" s="16"/>
      <c r="E41" s="16"/>
      <c r="F41" s="16"/>
      <c r="G41" s="16"/>
    </row>
    <row r="42" spans="1:7" s="16" customFormat="1" ht="20" customHeight="1">
      <c r="A42" s="57"/>
      <c r="E42" s="91" t="s">
        <v>188</v>
      </c>
    </row>
    <row r="43" spans="1:7" s="16" customFormat="1" ht="39" customHeight="1">
      <c r="A43" s="57"/>
      <c r="E43" s="88"/>
    </row>
    <row r="44" spans="1:7" s="16" customFormat="1" ht="20" customHeight="1">
      <c r="A44" s="57"/>
    </row>
    <row r="45" spans="1:7" s="16" customFormat="1" ht="20" customHeight="1">
      <c r="A45"/>
      <c r="B45"/>
      <c r="C45"/>
      <c r="D45"/>
      <c r="E45"/>
      <c r="F45"/>
      <c r="G45"/>
    </row>
  </sheetData>
  <mergeCells count="2">
    <mergeCell ref="B1:E1"/>
    <mergeCell ref="G1:K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D2EEF4B-E017-604B-BDAC-979A7C020765}">
          <x14:formula1>
            <xm:f>'8. CONSTANTS'!$A$8:$A$22</xm:f>
          </x14:formula1>
          <xm:sqref>B29:B39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F1CF-B3A5-1A41-B73B-36F2DE6F66E9}">
  <dimension ref="A1:H40"/>
  <sheetViews>
    <sheetView workbookViewId="0">
      <selection activeCell="F25" sqref="F25"/>
    </sheetView>
  </sheetViews>
  <sheetFormatPr baseColWidth="10" defaultRowHeight="13"/>
  <cols>
    <col min="1" max="1" width="18.83203125" style="26" bestFit="1" customWidth="1"/>
    <col min="2" max="2" width="21.33203125" style="26" customWidth="1"/>
    <col min="3" max="3" width="24" style="26" customWidth="1"/>
    <col min="4" max="4" width="10.83203125" style="26"/>
    <col min="5" max="5" width="16" style="26" customWidth="1"/>
    <col min="6" max="6" width="22.5" style="26" bestFit="1" customWidth="1"/>
    <col min="7" max="7" width="23" style="26" bestFit="1" customWidth="1"/>
    <col min="8" max="8" width="71.33203125" style="26" bestFit="1" customWidth="1"/>
    <col min="9" max="9" width="52.5" style="26" bestFit="1" customWidth="1"/>
    <col min="10" max="16384" width="10.83203125" style="26"/>
  </cols>
  <sheetData>
    <row r="1" spans="1:8" ht="20" customHeight="1" thickBot="1">
      <c r="A1" s="40" t="s">
        <v>105</v>
      </c>
      <c r="B1" s="41" t="s">
        <v>106</v>
      </c>
      <c r="C1" s="41" t="s">
        <v>107</v>
      </c>
    </row>
    <row r="2" spans="1:8" ht="20" customHeight="1">
      <c r="A2" s="34" t="s">
        <v>109</v>
      </c>
      <c r="B2" s="28">
        <v>0.55000000000000004</v>
      </c>
      <c r="C2" s="28">
        <v>0.65</v>
      </c>
    </row>
    <row r="3" spans="1:8" ht="20" customHeight="1">
      <c r="A3" s="34" t="s">
        <v>110</v>
      </c>
      <c r="B3" s="28">
        <v>0.5</v>
      </c>
      <c r="C3" s="28">
        <v>0.7</v>
      </c>
    </row>
    <row r="4" spans="1:8" ht="20" customHeight="1" thickBot="1">
      <c r="A4" s="42" t="s">
        <v>108</v>
      </c>
      <c r="B4" s="43">
        <v>0.7</v>
      </c>
      <c r="C4" s="43">
        <v>0.75</v>
      </c>
    </row>
    <row r="5" spans="1:8" ht="20" customHeight="1">
      <c r="A5" s="78"/>
      <c r="B5" s="79"/>
      <c r="C5" s="79"/>
    </row>
    <row r="6" spans="1:8" ht="20" customHeight="1"/>
    <row r="7" spans="1:8" s="28" customFormat="1" ht="20" customHeight="1" thickBot="1">
      <c r="A7" s="27" t="s">
        <v>88</v>
      </c>
      <c r="B7" s="27" t="s">
        <v>114</v>
      </c>
      <c r="C7" s="27" t="s">
        <v>115</v>
      </c>
      <c r="D7" s="27" t="s">
        <v>116</v>
      </c>
      <c r="E7" s="27" t="s">
        <v>117</v>
      </c>
      <c r="F7" s="27" t="s">
        <v>118</v>
      </c>
      <c r="G7" s="27" t="s">
        <v>119</v>
      </c>
      <c r="H7" s="27" t="s">
        <v>89</v>
      </c>
    </row>
    <row r="8" spans="1:8" s="28" customFormat="1" ht="20" customHeight="1">
      <c r="A8" s="29" t="s">
        <v>90</v>
      </c>
      <c r="B8" s="36">
        <v>0.87</v>
      </c>
      <c r="C8" s="30">
        <v>1</v>
      </c>
      <c r="D8" s="31">
        <v>2.8</v>
      </c>
      <c r="E8" s="31" t="s">
        <v>91</v>
      </c>
      <c r="F8" s="31">
        <v>2000</v>
      </c>
      <c r="G8" s="35">
        <f>D8*F8</f>
        <v>5600</v>
      </c>
      <c r="H8" s="30"/>
    </row>
    <row r="9" spans="1:8" s="28" customFormat="1" ht="20" customHeight="1">
      <c r="A9" s="29" t="s">
        <v>92</v>
      </c>
      <c r="B9" s="36">
        <v>1</v>
      </c>
      <c r="C9" s="30">
        <v>1</v>
      </c>
      <c r="D9" s="31">
        <v>2.8</v>
      </c>
      <c r="E9" s="31" t="s">
        <v>91</v>
      </c>
      <c r="F9" s="31">
        <v>2000</v>
      </c>
      <c r="G9" s="35">
        <f>D9*F9</f>
        <v>5600</v>
      </c>
      <c r="H9" s="30" t="s">
        <v>120</v>
      </c>
    </row>
    <row r="10" spans="1:8" s="28" customFormat="1" ht="20" customHeight="1">
      <c r="A10" s="29" t="s">
        <v>93</v>
      </c>
      <c r="B10" s="36"/>
      <c r="C10" s="30">
        <v>1</v>
      </c>
      <c r="D10" s="31">
        <v>72.099999999999994</v>
      </c>
      <c r="E10" s="31" t="s">
        <v>94</v>
      </c>
      <c r="F10" s="31">
        <v>48</v>
      </c>
      <c r="G10" s="35">
        <f t="shared" ref="G10:G22" si="0">D10*F10/C10</f>
        <v>3460.7999999999997</v>
      </c>
      <c r="H10" s="30"/>
    </row>
    <row r="11" spans="1:8" s="28" customFormat="1" ht="20" customHeight="1">
      <c r="A11" s="29" t="s">
        <v>95</v>
      </c>
      <c r="B11" s="36"/>
      <c r="C11" s="30">
        <v>1</v>
      </c>
      <c r="D11" s="31">
        <v>1499.5</v>
      </c>
      <c r="E11" s="31" t="s">
        <v>96</v>
      </c>
      <c r="F11" s="31">
        <v>1</v>
      </c>
      <c r="G11" s="35">
        <f t="shared" si="0"/>
        <v>1499.5</v>
      </c>
      <c r="H11" s="30"/>
    </row>
    <row r="12" spans="1:8" s="28" customFormat="1" ht="20" customHeight="1">
      <c r="A12" s="29" t="s">
        <v>121</v>
      </c>
      <c r="B12" s="36"/>
      <c r="C12" s="30">
        <v>0.48</v>
      </c>
      <c r="D12" s="31">
        <v>1499.5</v>
      </c>
      <c r="E12" s="31" t="s">
        <v>96</v>
      </c>
      <c r="F12" s="31">
        <v>1</v>
      </c>
      <c r="G12" s="35">
        <f t="shared" si="0"/>
        <v>3123.9583333333335</v>
      </c>
      <c r="H12" s="30" t="s">
        <v>123</v>
      </c>
    </row>
    <row r="13" spans="1:8" s="28" customFormat="1" ht="20" customHeight="1">
      <c r="A13" s="29" t="s">
        <v>97</v>
      </c>
      <c r="B13" s="36">
        <v>0.85</v>
      </c>
      <c r="C13" s="30">
        <v>1</v>
      </c>
      <c r="D13" s="31">
        <v>152.4</v>
      </c>
      <c r="E13" s="31" t="s">
        <v>94</v>
      </c>
      <c r="F13" s="31">
        <v>56</v>
      </c>
      <c r="G13" s="35">
        <f t="shared" si="0"/>
        <v>8534.4</v>
      </c>
      <c r="H13" s="30"/>
    </row>
    <row r="14" spans="1:8" s="28" customFormat="1" ht="20" customHeight="1">
      <c r="A14" s="29" t="s">
        <v>122</v>
      </c>
      <c r="B14" s="36">
        <v>0.87</v>
      </c>
      <c r="C14" s="30">
        <v>0.52</v>
      </c>
      <c r="D14" s="31">
        <v>152.4</v>
      </c>
      <c r="E14" s="31" t="s">
        <v>94</v>
      </c>
      <c r="F14" s="31">
        <v>56</v>
      </c>
      <c r="G14" s="35">
        <f t="shared" si="0"/>
        <v>16412.307692307691</v>
      </c>
      <c r="H14" s="30" t="s">
        <v>111</v>
      </c>
    </row>
    <row r="15" spans="1:8" s="28" customFormat="1" ht="20" customHeight="1">
      <c r="A15" s="29" t="s">
        <v>98</v>
      </c>
      <c r="B15" s="36">
        <v>0.87</v>
      </c>
      <c r="C15" s="30">
        <v>1</v>
      </c>
      <c r="D15" s="30">
        <v>2.5</v>
      </c>
      <c r="E15" s="30" t="s">
        <v>91</v>
      </c>
      <c r="F15" s="30">
        <v>2000</v>
      </c>
      <c r="G15" s="35">
        <f t="shared" si="0"/>
        <v>5000</v>
      </c>
      <c r="H15" s="30"/>
    </row>
    <row r="16" spans="1:8" s="28" customFormat="1" ht="20" customHeight="1">
      <c r="A16" s="29" t="s">
        <v>99</v>
      </c>
      <c r="B16" s="37"/>
      <c r="C16" s="30">
        <v>1</v>
      </c>
      <c r="D16" s="31">
        <v>57.9</v>
      </c>
      <c r="E16" s="31" t="s">
        <v>94</v>
      </c>
      <c r="F16" s="31">
        <v>32</v>
      </c>
      <c r="G16" s="35">
        <f t="shared" si="0"/>
        <v>1852.8</v>
      </c>
      <c r="H16" s="30"/>
    </row>
    <row r="17" spans="1:8" s="28" customFormat="1" ht="20" customHeight="1">
      <c r="A17" s="29" t="s">
        <v>100</v>
      </c>
      <c r="B17" s="36">
        <v>0.87</v>
      </c>
      <c r="C17" s="30">
        <v>1</v>
      </c>
      <c r="D17" s="31">
        <v>48.7</v>
      </c>
      <c r="E17" s="31" t="s">
        <v>94</v>
      </c>
      <c r="F17" s="31">
        <v>60</v>
      </c>
      <c r="G17" s="35">
        <f t="shared" si="0"/>
        <v>2922</v>
      </c>
      <c r="H17" s="30" t="s">
        <v>113</v>
      </c>
    </row>
    <row r="18" spans="1:8" s="28" customFormat="1" ht="20" customHeight="1">
      <c r="A18" s="29" t="s">
        <v>101</v>
      </c>
      <c r="B18" s="36"/>
      <c r="C18" s="30">
        <v>1.7999999999999999E-2</v>
      </c>
      <c r="D18" s="31">
        <v>48.7</v>
      </c>
      <c r="E18" s="31" t="s">
        <v>94</v>
      </c>
      <c r="F18" s="31">
        <v>60</v>
      </c>
      <c r="G18" s="35">
        <f t="shared" si="0"/>
        <v>162333.33333333334</v>
      </c>
      <c r="H18" s="30" t="s">
        <v>112</v>
      </c>
    </row>
    <row r="19" spans="1:8" s="28" customFormat="1" ht="20" customHeight="1">
      <c r="A19" s="29" t="s">
        <v>102</v>
      </c>
      <c r="B19" s="36">
        <v>0.87</v>
      </c>
      <c r="C19" s="30">
        <v>0.36499999999999999</v>
      </c>
      <c r="D19" s="31">
        <v>48.7</v>
      </c>
      <c r="E19" s="31" t="s">
        <v>94</v>
      </c>
      <c r="F19" s="31">
        <v>60</v>
      </c>
      <c r="G19" s="35">
        <f t="shared" si="0"/>
        <v>8005.4794520547948</v>
      </c>
      <c r="H19" s="30" t="s">
        <v>112</v>
      </c>
    </row>
    <row r="20" spans="1:8" s="28" customFormat="1" ht="20" customHeight="1">
      <c r="A20" s="29" t="s">
        <v>103</v>
      </c>
      <c r="B20" s="36">
        <v>0.87</v>
      </c>
      <c r="C20" s="30">
        <v>0.61599999999999999</v>
      </c>
      <c r="D20" s="31">
        <v>48.7</v>
      </c>
      <c r="E20" s="31" t="s">
        <v>94</v>
      </c>
      <c r="F20" s="31">
        <v>60</v>
      </c>
      <c r="G20" s="35">
        <f t="shared" si="0"/>
        <v>4743.5064935064938</v>
      </c>
      <c r="H20" s="30" t="s">
        <v>112</v>
      </c>
    </row>
    <row r="21" spans="1:8" s="28" customFormat="1" ht="20" customHeight="1">
      <c r="A21" s="29" t="s">
        <v>104</v>
      </c>
      <c r="B21" s="37"/>
      <c r="C21" s="30">
        <v>1</v>
      </c>
      <c r="D21" s="31">
        <v>66.5</v>
      </c>
      <c r="E21" s="31" t="s">
        <v>94</v>
      </c>
      <c r="F21" s="31">
        <v>66.5</v>
      </c>
      <c r="G21" s="35">
        <f t="shared" si="0"/>
        <v>4422.25</v>
      </c>
      <c r="H21" s="30"/>
    </row>
    <row r="22" spans="1:8" s="28" customFormat="1" ht="20" customHeight="1" thickBot="1">
      <c r="A22" s="27" t="s">
        <v>128</v>
      </c>
      <c r="B22" s="38"/>
      <c r="C22" s="33">
        <v>0.25</v>
      </c>
      <c r="D22" s="32">
        <v>66.5</v>
      </c>
      <c r="E22" s="32" t="s">
        <v>94</v>
      </c>
      <c r="F22" s="32">
        <v>66.5</v>
      </c>
      <c r="G22" s="44">
        <f t="shared" si="0"/>
        <v>17689</v>
      </c>
      <c r="H22" s="33" t="s">
        <v>127</v>
      </c>
    </row>
    <row r="23" spans="1:8" s="28" customFormat="1" ht="20" customHeight="1"/>
    <row r="24" spans="1:8" s="28" customFormat="1" ht="20" customHeight="1"/>
    <row r="25" spans="1:8" s="28" customFormat="1" ht="20" customHeight="1"/>
    <row r="26" spans="1:8" s="28" customFormat="1" ht="20" customHeight="1"/>
    <row r="27" spans="1:8" s="28" customFormat="1" ht="20" customHeight="1"/>
    <row r="28" spans="1:8" s="28" customFormat="1" ht="20" customHeight="1"/>
    <row r="29" spans="1:8" s="28" customFormat="1" ht="20" customHeight="1"/>
    <row r="30" spans="1:8" s="28" customFormat="1" ht="20" customHeight="1"/>
    <row r="31" spans="1:8" s="28" customFormat="1" ht="20" customHeight="1"/>
    <row r="32" spans="1:8" s="28" customFormat="1" ht="20" customHeight="1"/>
    <row r="33" s="28" customFormat="1" ht="20" customHeight="1"/>
    <row r="34" s="28" customFormat="1" ht="20" customHeight="1"/>
    <row r="35" s="28" customFormat="1" ht="20" customHeight="1"/>
    <row r="36" s="28" customFormat="1" ht="20" customHeight="1"/>
    <row r="37" s="28" customFormat="1" ht="20" customHeight="1"/>
    <row r="38" s="28" customFormat="1" ht="20" customHeight="1"/>
    <row r="39" s="28" customFormat="1" ht="20" customHeight="1"/>
    <row r="40" s="28" customFormat="1" ht="20"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1. INSTRUCTIONS</vt:lpstr>
      <vt:lpstr>2. FARM INFORMATION</vt:lpstr>
      <vt:lpstr>3. BEEF</vt:lpstr>
      <vt:lpstr>4. SHEEP</vt:lpstr>
      <vt:lpstr>5. PIGS</vt:lpstr>
      <vt:lpstr>6. BROILERS</vt:lpstr>
      <vt:lpstr>7. TURKEYS</vt:lpstr>
      <vt:lpstr>8. CONSTANTS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Christina Kostelecky</cp:lastModifiedBy>
  <dcterms:created xsi:type="dcterms:W3CDTF">2020-05-26T18:55:45Z</dcterms:created>
  <dcterms:modified xsi:type="dcterms:W3CDTF">2020-06-16T02:10:06Z</dcterms:modified>
</cp:coreProperties>
</file>